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naughton\Desktop\"/>
    </mc:Choice>
  </mc:AlternateContent>
  <bookViews>
    <workbookView xWindow="0" yWindow="0" windowWidth="19180" windowHeight="6980"/>
  </bookViews>
  <sheets>
    <sheet name="Areas" sheetId="6" r:id="rId1"/>
    <sheet name="Flt III" sheetId="5" r:id="rId2"/>
    <sheet name="Comp" sheetId="3" r:id="rId3"/>
    <sheet name="Flt IIa" sheetId="7" r:id="rId4"/>
    <sheet name="Blk 1" sheetId="1" r:id="rId5"/>
    <sheet name="Future" sheetId="2" r:id="rId6"/>
  </sheets>
  <externalReferences>
    <externalReference r:id="rId7"/>
    <externalReference r:id="rId8"/>
    <externalReference r:id="rId9"/>
  </externalReferences>
  <definedNames>
    <definedName name="_xlnm._FilterDatabase" localSheetId="3" hidden="1">'Flt IIa'!$A$2:$J$520</definedName>
    <definedName name="AccessDatabase" hidden="1">"S:\DEPT14\ejc14\DDG FLIIA\PES Upgrades\Weight\DDG81.mdb"</definedName>
    <definedName name="Areas_and_Volumes_Flt_IIA__BIW__Query">'[1]Comp''t Name Sort'!#REF!</definedName>
    <definedName name="Button_11">"DDG81_100_List"</definedName>
    <definedName name="CORV">[2]Comparison!$B$32</definedName>
    <definedName name="DDG81_100_List">#REF!</definedName>
    <definedName name="FFG">[2]Comparison!$B$30</definedName>
    <definedName name="m2ft">'[3]Group 1'!$P$3</definedName>
    <definedName name="NSC">[2]Comparison!$B$35</definedName>
    <definedName name="_xlnm.Print_Titles" localSheetId="1">'Flt III'!$1:$1</definedName>
    <definedName name="x">#REF!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3" i="6" l="1"/>
  <c r="P503" i="6"/>
  <c r="Q504" i="6"/>
  <c r="P504" i="6"/>
  <c r="Q505" i="6"/>
  <c r="P505" i="6"/>
  <c r="P506" i="6"/>
  <c r="Q506" i="6"/>
  <c r="P507" i="6"/>
  <c r="Q507" i="6"/>
  <c r="P508" i="6"/>
  <c r="Q508" i="6"/>
  <c r="P509" i="6"/>
  <c r="Q509" i="6"/>
  <c r="P510" i="6"/>
  <c r="Q510" i="6"/>
  <c r="P511" i="6"/>
  <c r="Q511" i="6"/>
  <c r="P512" i="6"/>
  <c r="P513" i="6"/>
  <c r="Q513" i="6"/>
  <c r="Q512" i="6"/>
  <c r="P514" i="6"/>
  <c r="P515" i="6"/>
  <c r="P516" i="6"/>
  <c r="Q515" i="6"/>
  <c r="Q516" i="6"/>
  <c r="Q514" i="6"/>
  <c r="P517" i="6"/>
  <c r="Q517" i="6"/>
  <c r="Q518" i="6"/>
  <c r="P518" i="6"/>
  <c r="P520" i="6"/>
  <c r="Q520" i="6"/>
  <c r="Q519" i="6"/>
  <c r="P519" i="6"/>
  <c r="P521" i="6"/>
  <c r="Q521" i="6"/>
  <c r="P522" i="6"/>
  <c r="Q522" i="6"/>
  <c r="P523" i="6"/>
  <c r="Q523" i="6"/>
  <c r="P524" i="6"/>
  <c r="Q524" i="6"/>
  <c r="P525" i="6"/>
  <c r="Q525" i="6"/>
  <c r="P526" i="6"/>
  <c r="P527" i="6"/>
  <c r="P528" i="6"/>
  <c r="P529" i="6"/>
  <c r="Q526" i="6"/>
  <c r="Q528" i="6"/>
  <c r="Q529" i="6"/>
  <c r="Q527" i="6"/>
  <c r="Q531" i="6"/>
  <c r="P531" i="6"/>
  <c r="Q534" i="6"/>
  <c r="P534" i="6"/>
  <c r="Q530" i="6"/>
  <c r="P530" i="6"/>
  <c r="Q533" i="6"/>
  <c r="P533" i="6"/>
  <c r="Q532" i="6"/>
  <c r="P532" i="6"/>
  <c r="Q535" i="6"/>
  <c r="P535" i="6"/>
  <c r="P536" i="6"/>
  <c r="Q536" i="6"/>
  <c r="P537" i="6"/>
  <c r="Q537" i="6"/>
  <c r="P538" i="6"/>
  <c r="Q538" i="6"/>
  <c r="Q539" i="6"/>
  <c r="P539" i="6"/>
  <c r="P540" i="6"/>
  <c r="P541" i="6"/>
  <c r="Q541" i="6"/>
  <c r="P542" i="6"/>
  <c r="Q542" i="6"/>
  <c r="P491" i="6"/>
  <c r="P490" i="6" s="1"/>
  <c r="P492" i="6"/>
  <c r="P493" i="6"/>
  <c r="P494" i="6"/>
  <c r="P496" i="6"/>
  <c r="P495" i="6" s="1"/>
  <c r="P497" i="6"/>
  <c r="P499" i="6"/>
  <c r="P498" i="6" s="1"/>
  <c r="P500" i="6"/>
  <c r="P502" i="6"/>
  <c r="P501" i="6" s="1"/>
  <c r="Q500" i="6"/>
  <c r="Q502" i="6"/>
  <c r="Q501" i="6"/>
  <c r="Q499" i="6"/>
  <c r="Q498" i="6"/>
  <c r="Q497" i="6"/>
  <c r="Q492" i="6"/>
  <c r="Q490" i="6" s="1"/>
  <c r="Q493" i="6"/>
  <c r="Q494" i="6"/>
  <c r="Q491" i="6"/>
  <c r="P484" i="6"/>
  <c r="P486" i="6"/>
  <c r="Q486" i="6"/>
  <c r="Q484" i="6"/>
  <c r="P481" i="6"/>
  <c r="Q481" i="6"/>
  <c r="Q485" i="6"/>
  <c r="P485" i="6"/>
  <c r="Q483" i="6"/>
  <c r="P483" i="6"/>
  <c r="Q482" i="6"/>
  <c r="P482" i="6"/>
  <c r="Q477" i="6"/>
  <c r="P477" i="6"/>
  <c r="P479" i="6"/>
  <c r="Q479" i="6"/>
  <c r="P480" i="6"/>
  <c r="Q480" i="6"/>
  <c r="Q478" i="6"/>
  <c r="P478" i="6"/>
  <c r="P475" i="6"/>
  <c r="P476" i="6"/>
  <c r="Q476" i="6"/>
  <c r="Q475" i="6"/>
  <c r="Q473" i="6"/>
  <c r="P473" i="6"/>
  <c r="Q472" i="6"/>
  <c r="P472" i="6"/>
  <c r="P470" i="6"/>
  <c r="Q470" i="6"/>
  <c r="Q471" i="6"/>
  <c r="P471" i="6"/>
  <c r="P469" i="6"/>
  <c r="Q469" i="6"/>
  <c r="Q468" i="6"/>
  <c r="P468" i="6"/>
  <c r="Q467" i="6"/>
  <c r="P467" i="6"/>
  <c r="Q466" i="6"/>
  <c r="P466" i="6"/>
  <c r="Q465" i="6"/>
  <c r="P465" i="6"/>
  <c r="Q464" i="6"/>
  <c r="P464" i="6"/>
  <c r="Q463" i="6"/>
  <c r="P463" i="6"/>
  <c r="Q462" i="6"/>
  <c r="P462" i="6"/>
  <c r="Q461" i="6"/>
  <c r="P461" i="6"/>
  <c r="Q460" i="6"/>
  <c r="P460" i="6"/>
  <c r="P459" i="6" s="1"/>
  <c r="P458" i="6" s="1"/>
  <c r="Q459" i="6"/>
  <c r="Q455" i="6"/>
  <c r="Q451" i="6" s="1"/>
  <c r="P455" i="6"/>
  <c r="Q456" i="6"/>
  <c r="P456" i="6"/>
  <c r="Q454" i="6"/>
  <c r="P454" i="6"/>
  <c r="Q453" i="6"/>
  <c r="P453" i="6"/>
  <c r="P452" i="6" s="1"/>
  <c r="Q452" i="6"/>
  <c r="Q448" i="6"/>
  <c r="P448" i="6"/>
  <c r="P446" i="6"/>
  <c r="Q446" i="6"/>
  <c r="P445" i="6"/>
  <c r="Q445" i="6"/>
  <c r="P430" i="6"/>
  <c r="Q430" i="6"/>
  <c r="P429" i="6"/>
  <c r="P426" i="6"/>
  <c r="Q426" i="6"/>
  <c r="P424" i="6"/>
  <c r="Q424" i="6"/>
  <c r="P420" i="6"/>
  <c r="Q420" i="6"/>
  <c r="Q419" i="6"/>
  <c r="Q435" i="6"/>
  <c r="P435" i="6"/>
  <c r="Q436" i="6"/>
  <c r="P436" i="6"/>
  <c r="Q433" i="6"/>
  <c r="P433" i="6"/>
  <c r="Q449" i="6"/>
  <c r="P449" i="6"/>
  <c r="Q447" i="6"/>
  <c r="P447" i="6"/>
  <c r="Q444" i="6"/>
  <c r="P444" i="6"/>
  <c r="Q443" i="6"/>
  <c r="P443" i="6"/>
  <c r="Q442" i="6"/>
  <c r="P442" i="6"/>
  <c r="Q441" i="6"/>
  <c r="P441" i="6"/>
  <c r="Q440" i="6"/>
  <c r="P440" i="6"/>
  <c r="Q439" i="6"/>
  <c r="P439" i="6"/>
  <c r="Q438" i="6"/>
  <c r="P438" i="6"/>
  <c r="Q437" i="6"/>
  <c r="P437" i="6"/>
  <c r="Q434" i="6"/>
  <c r="P434" i="6"/>
  <c r="Q432" i="6"/>
  <c r="P432" i="6"/>
  <c r="Q431" i="6"/>
  <c r="P431" i="6"/>
  <c r="Q428" i="6"/>
  <c r="P428" i="6"/>
  <c r="Q427" i="6"/>
  <c r="P427" i="6"/>
  <c r="Q425" i="6"/>
  <c r="P425" i="6"/>
  <c r="Q423" i="6"/>
  <c r="P423" i="6"/>
  <c r="Q422" i="6"/>
  <c r="P422" i="6"/>
  <c r="Q421" i="6"/>
  <c r="P421" i="6"/>
  <c r="P400" i="6"/>
  <c r="Q400" i="6"/>
  <c r="P402" i="6"/>
  <c r="Q402" i="6"/>
  <c r="P403" i="6"/>
  <c r="P414" i="6"/>
  <c r="P415" i="6"/>
  <c r="P416" i="6"/>
  <c r="Q415" i="6"/>
  <c r="Q416" i="6"/>
  <c r="Q414" i="6"/>
  <c r="P404" i="6"/>
  <c r="Q412" i="6"/>
  <c r="P412" i="6"/>
  <c r="Q410" i="6"/>
  <c r="P410" i="6"/>
  <c r="Q407" i="6"/>
  <c r="P407" i="6"/>
  <c r="P405" i="6"/>
  <c r="Q405" i="6"/>
  <c r="Q413" i="6"/>
  <c r="P413" i="6"/>
  <c r="Q411" i="6"/>
  <c r="P411" i="6"/>
  <c r="Q409" i="6"/>
  <c r="P409" i="6"/>
  <c r="Q408" i="6"/>
  <c r="P408" i="6"/>
  <c r="Q406" i="6"/>
  <c r="P406" i="6"/>
  <c r="Q401" i="6"/>
  <c r="P401" i="6"/>
  <c r="P399" i="6"/>
  <c r="Q399" i="6"/>
  <c r="P396" i="6"/>
  <c r="P397" i="6"/>
  <c r="P398" i="6"/>
  <c r="Q397" i="6"/>
  <c r="Q398" i="6"/>
  <c r="Q396" i="6"/>
  <c r="P395" i="6"/>
  <c r="Q395" i="6"/>
  <c r="P393" i="6"/>
  <c r="Q393" i="6"/>
  <c r="Q373" i="6"/>
  <c r="P373" i="6"/>
  <c r="Q376" i="6"/>
  <c r="P376" i="6"/>
  <c r="Q379" i="6"/>
  <c r="P379" i="6"/>
  <c r="Q382" i="6"/>
  <c r="P382" i="6"/>
  <c r="Q386" i="6"/>
  <c r="P386" i="6"/>
  <c r="P388" i="6"/>
  <c r="Q388" i="6"/>
  <c r="P390" i="6"/>
  <c r="P391" i="6"/>
  <c r="P392" i="6"/>
  <c r="Q391" i="6"/>
  <c r="Q392" i="6"/>
  <c r="Q390" i="6"/>
  <c r="Q389" i="6"/>
  <c r="P389" i="6"/>
  <c r="Q387" i="6"/>
  <c r="P387" i="6"/>
  <c r="Q385" i="6"/>
  <c r="P385" i="6"/>
  <c r="Q384" i="6"/>
  <c r="P384" i="6"/>
  <c r="Q383" i="6"/>
  <c r="P383" i="6"/>
  <c r="Q381" i="6"/>
  <c r="P381" i="6"/>
  <c r="Q380" i="6"/>
  <c r="P380" i="6"/>
  <c r="Q378" i="6"/>
  <c r="P378" i="6"/>
  <c r="Q377" i="6"/>
  <c r="P377" i="6"/>
  <c r="P374" i="6"/>
  <c r="P375" i="6"/>
  <c r="Q375" i="6"/>
  <c r="Q374" i="6"/>
  <c r="P369" i="6"/>
  <c r="P370" i="6"/>
  <c r="P371" i="6"/>
  <c r="Q370" i="6"/>
  <c r="Q371" i="6"/>
  <c r="P368" i="6"/>
  <c r="Q368" i="6"/>
  <c r="P364" i="6"/>
  <c r="P365" i="6"/>
  <c r="P366" i="6"/>
  <c r="P367" i="6"/>
  <c r="Q365" i="6"/>
  <c r="Q366" i="6"/>
  <c r="Q367" i="6"/>
  <c r="Q364" i="6"/>
  <c r="P362" i="6"/>
  <c r="P363" i="6"/>
  <c r="Q363" i="6"/>
  <c r="Q362" i="6"/>
  <c r="P359" i="6"/>
  <c r="P360" i="6"/>
  <c r="Q360" i="6"/>
  <c r="Q359" i="6"/>
  <c r="P358" i="6"/>
  <c r="Q358" i="6"/>
  <c r="Q357" i="6"/>
  <c r="P357" i="6"/>
  <c r="P303" i="6"/>
  <c r="P300" i="6"/>
  <c r="P301" i="6"/>
  <c r="P296" i="6" s="1"/>
  <c r="P295" i="6" s="1"/>
  <c r="P302" i="6"/>
  <c r="Q296" i="6"/>
  <c r="P228" i="6"/>
  <c r="Q228" i="6"/>
  <c r="P353" i="6"/>
  <c r="P352" i="6" s="1"/>
  <c r="P347" i="6"/>
  <c r="Q347" i="6"/>
  <c r="P346" i="6"/>
  <c r="P343" i="6"/>
  <c r="P336" i="6" s="1"/>
  <c r="Q343" i="6"/>
  <c r="P337" i="6"/>
  <c r="Q337" i="6"/>
  <c r="P335" i="6"/>
  <c r="P333" i="6"/>
  <c r="P330" i="6"/>
  <c r="P332" i="6"/>
  <c r="Q330" i="6"/>
  <c r="P325" i="6"/>
  <c r="P329" i="6"/>
  <c r="P317" i="6"/>
  <c r="Q317" i="6"/>
  <c r="Q325" i="6"/>
  <c r="P327" i="6"/>
  <c r="Q327" i="6"/>
  <c r="P326" i="6"/>
  <c r="P322" i="6"/>
  <c r="P323" i="6"/>
  <c r="P324" i="6"/>
  <c r="P306" i="6"/>
  <c r="P307" i="6"/>
  <c r="P308" i="6"/>
  <c r="Q308" i="6"/>
  <c r="P310" i="6"/>
  <c r="P311" i="6"/>
  <c r="Q311" i="6"/>
  <c r="P313" i="6"/>
  <c r="P314" i="6"/>
  <c r="P315" i="6"/>
  <c r="P269" i="6"/>
  <c r="Q270" i="6"/>
  <c r="P270" i="6"/>
  <c r="Q269" i="6"/>
  <c r="P293" i="6"/>
  <c r="P294" i="6"/>
  <c r="P292" i="6"/>
  <c r="P287" i="6" s="1"/>
  <c r="P290" i="6"/>
  <c r="P291" i="6"/>
  <c r="Q288" i="6"/>
  <c r="Q287" i="6"/>
  <c r="P288" i="6"/>
  <c r="P281" i="6"/>
  <c r="Q281" i="6"/>
  <c r="P285" i="6"/>
  <c r="P286" i="6"/>
  <c r="P282" i="6"/>
  <c r="P283" i="6"/>
  <c r="Q283" i="6"/>
  <c r="P272" i="6"/>
  <c r="Q272" i="6"/>
  <c r="P273" i="6"/>
  <c r="Q273" i="6"/>
  <c r="P259" i="6"/>
  <c r="P267" i="6"/>
  <c r="Q267" i="6"/>
  <c r="Q266" i="6" s="1"/>
  <c r="P266" i="6"/>
  <c r="Q264" i="6"/>
  <c r="P264" i="6"/>
  <c r="Q262" i="6"/>
  <c r="P262" i="6"/>
  <c r="P260" i="6"/>
  <c r="Q260" i="6"/>
  <c r="P243" i="6"/>
  <c r="P242" i="6"/>
  <c r="P256" i="6"/>
  <c r="P257" i="6"/>
  <c r="P258" i="6"/>
  <c r="Q254" i="6"/>
  <c r="P254" i="6"/>
  <c r="P252" i="6"/>
  <c r="Q252" i="6"/>
  <c r="P253" i="6"/>
  <c r="P248" i="6"/>
  <c r="P249" i="6"/>
  <c r="P250" i="6"/>
  <c r="P251" i="6"/>
  <c r="Q245" i="6"/>
  <c r="P244" i="6"/>
  <c r="P245" i="6"/>
  <c r="P241" i="6"/>
  <c r="P240" i="6" s="1"/>
  <c r="Q240" i="6"/>
  <c r="P238" i="6"/>
  <c r="P239" i="6"/>
  <c r="Q236" i="6"/>
  <c r="P236" i="6"/>
  <c r="P235" i="6"/>
  <c r="P232" i="6"/>
  <c r="P233" i="6"/>
  <c r="Q233" i="6"/>
  <c r="P230" i="6"/>
  <c r="Q230" i="6"/>
  <c r="P159" i="6"/>
  <c r="P158" i="6" s="1"/>
  <c r="Q159" i="6"/>
  <c r="P227" i="6"/>
  <c r="P225" i="6" s="1"/>
  <c r="Q225" i="6"/>
  <c r="Q215" i="6"/>
  <c r="P215" i="6"/>
  <c r="P223" i="6"/>
  <c r="P224" i="6"/>
  <c r="Q220" i="6"/>
  <c r="P220" i="6"/>
  <c r="Q218" i="6"/>
  <c r="P218" i="6"/>
  <c r="P219" i="6"/>
  <c r="P216" i="6"/>
  <c r="Q216" i="6"/>
  <c r="P217" i="6"/>
  <c r="P208" i="6"/>
  <c r="Q208" i="6"/>
  <c r="P211" i="6"/>
  <c r="P212" i="6"/>
  <c r="P213" i="6"/>
  <c r="P214" i="6"/>
  <c r="P195" i="6"/>
  <c r="P199" i="6"/>
  <c r="Q199" i="6"/>
  <c r="P200" i="6"/>
  <c r="Q200" i="6"/>
  <c r="P202" i="6"/>
  <c r="Q202" i="6"/>
  <c r="P205" i="6"/>
  <c r="P206" i="6"/>
  <c r="P207" i="6"/>
  <c r="P196" i="6"/>
  <c r="Q196" i="6"/>
  <c r="P197" i="6"/>
  <c r="Q197" i="6"/>
  <c r="P192" i="6"/>
  <c r="P188" i="6" s="1"/>
  <c r="Q192" i="6"/>
  <c r="P193" i="6"/>
  <c r="Q193" i="6"/>
  <c r="P189" i="6"/>
  <c r="Q189" i="6"/>
  <c r="P190" i="6"/>
  <c r="Q190" i="6"/>
  <c r="P186" i="6"/>
  <c r="P180" i="6" s="1"/>
  <c r="P187" i="6"/>
  <c r="Q180" i="6"/>
  <c r="P181" i="6"/>
  <c r="Q181" i="6"/>
  <c r="P178" i="6"/>
  <c r="P179" i="6"/>
  <c r="Q160" i="6"/>
  <c r="Q351" i="6"/>
  <c r="Q350" i="6"/>
  <c r="Q349" i="6"/>
  <c r="Q348" i="6"/>
  <c r="Q345" i="6"/>
  <c r="Q344" i="6"/>
  <c r="Q342" i="6"/>
  <c r="Q341" i="6"/>
  <c r="Q340" i="6"/>
  <c r="Q339" i="6"/>
  <c r="Q338" i="6"/>
  <c r="Q334" i="6"/>
  <c r="Q331" i="6"/>
  <c r="Q328" i="6"/>
  <c r="Q321" i="6"/>
  <c r="Q320" i="6"/>
  <c r="Q319" i="6"/>
  <c r="Q318" i="6"/>
  <c r="Q312" i="6"/>
  <c r="Q309" i="6"/>
  <c r="Q305" i="6"/>
  <c r="Q304" i="6"/>
  <c r="Q299" i="6"/>
  <c r="Q298" i="6"/>
  <c r="Q297" i="6"/>
  <c r="Q289" i="6"/>
  <c r="Q284" i="6"/>
  <c r="Q280" i="6"/>
  <c r="Q279" i="6"/>
  <c r="Q278" i="6"/>
  <c r="Q277" i="6"/>
  <c r="Q276" i="6"/>
  <c r="Q275" i="6"/>
  <c r="Q274" i="6"/>
  <c r="Q271" i="6"/>
  <c r="Q268" i="6"/>
  <c r="Q265" i="6"/>
  <c r="Q263" i="6"/>
  <c r="Q261" i="6"/>
  <c r="Q255" i="6"/>
  <c r="Q247" i="6"/>
  <c r="Q246" i="6"/>
  <c r="Q237" i="6"/>
  <c r="Q234" i="6"/>
  <c r="Q231" i="6"/>
  <c r="Q226" i="6"/>
  <c r="Q222" i="6"/>
  <c r="Q221" i="6"/>
  <c r="Q210" i="6"/>
  <c r="Q209" i="6"/>
  <c r="Q204" i="6"/>
  <c r="Q203" i="6"/>
  <c r="Q201" i="6"/>
  <c r="Q198" i="6"/>
  <c r="Q194" i="6"/>
  <c r="Q191" i="6"/>
  <c r="Q185" i="6"/>
  <c r="Q184" i="6"/>
  <c r="Q183" i="6"/>
  <c r="Q182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Q161" i="6"/>
  <c r="M542" i="6"/>
  <c r="M541" i="6"/>
  <c r="M540" i="6"/>
  <c r="M539" i="6"/>
  <c r="M538" i="6"/>
  <c r="M537" i="6"/>
  <c r="M536" i="6"/>
  <c r="M535" i="6"/>
  <c r="M534" i="6"/>
  <c r="M533" i="6"/>
  <c r="M532" i="6"/>
  <c r="M531" i="6"/>
  <c r="M530" i="6"/>
  <c r="M529" i="6"/>
  <c r="M528" i="6"/>
  <c r="M527" i="6"/>
  <c r="M526" i="6"/>
  <c r="M525" i="6"/>
  <c r="M524" i="6"/>
  <c r="M523" i="6"/>
  <c r="M522" i="6"/>
  <c r="M521" i="6"/>
  <c r="M520" i="6"/>
  <c r="M519" i="6"/>
  <c r="M518" i="6"/>
  <c r="M517" i="6"/>
  <c r="M516" i="6"/>
  <c r="M515" i="6"/>
  <c r="M514" i="6"/>
  <c r="M513" i="6"/>
  <c r="M512" i="6"/>
  <c r="M511" i="6"/>
  <c r="M510" i="6"/>
  <c r="M509" i="6"/>
  <c r="M508" i="6"/>
  <c r="M507" i="6"/>
  <c r="M506" i="6"/>
  <c r="M505" i="6"/>
  <c r="M504" i="6"/>
  <c r="M503" i="6"/>
  <c r="M502" i="6"/>
  <c r="M501" i="6"/>
  <c r="M500" i="6"/>
  <c r="M499" i="6"/>
  <c r="M498" i="6"/>
  <c r="M497" i="6"/>
  <c r="M496" i="6"/>
  <c r="M495" i="6"/>
  <c r="M494" i="6"/>
  <c r="M493" i="6"/>
  <c r="M492" i="6"/>
  <c r="M491" i="6"/>
  <c r="M490" i="6"/>
  <c r="M489" i="6"/>
  <c r="M488" i="6"/>
  <c r="M486" i="6"/>
  <c r="M485" i="6"/>
  <c r="M484" i="6"/>
  <c r="M483" i="6"/>
  <c r="M482" i="6"/>
  <c r="M481" i="6"/>
  <c r="M480" i="6"/>
  <c r="M479" i="6"/>
  <c r="M478" i="6"/>
  <c r="M477" i="6"/>
  <c r="M476" i="6"/>
  <c r="M475" i="6"/>
  <c r="M474" i="6"/>
  <c r="M473" i="6"/>
  <c r="M472" i="6"/>
  <c r="M471" i="6"/>
  <c r="M470" i="6"/>
  <c r="M469" i="6"/>
  <c r="M468" i="6"/>
  <c r="M467" i="6"/>
  <c r="M466" i="6"/>
  <c r="M465" i="6"/>
  <c r="M464" i="6"/>
  <c r="M463" i="6"/>
  <c r="M462" i="6"/>
  <c r="M461" i="6"/>
  <c r="M460" i="6"/>
  <c r="M459" i="6"/>
  <c r="M458" i="6"/>
  <c r="M457" i="6"/>
  <c r="M456" i="6"/>
  <c r="M455" i="6"/>
  <c r="M454" i="6"/>
  <c r="M453" i="6"/>
  <c r="M452" i="6"/>
  <c r="M451" i="6"/>
  <c r="M450" i="6"/>
  <c r="M449" i="6"/>
  <c r="M448" i="6"/>
  <c r="M447" i="6"/>
  <c r="M446" i="6"/>
  <c r="M445" i="6"/>
  <c r="M444" i="6"/>
  <c r="M443" i="6"/>
  <c r="M442" i="6"/>
  <c r="M441" i="6"/>
  <c r="M440" i="6"/>
  <c r="M439" i="6"/>
  <c r="M438" i="6"/>
  <c r="M437" i="6"/>
  <c r="M436" i="6"/>
  <c r="M435" i="6"/>
  <c r="M434" i="6"/>
  <c r="M433" i="6"/>
  <c r="M432" i="6"/>
  <c r="M431" i="6"/>
  <c r="M430" i="6"/>
  <c r="M429" i="6"/>
  <c r="M428" i="6"/>
  <c r="M427" i="6"/>
  <c r="M426" i="6"/>
  <c r="M425" i="6"/>
  <c r="M424" i="6"/>
  <c r="M423" i="6"/>
  <c r="M422" i="6"/>
  <c r="M421" i="6"/>
  <c r="M420" i="6"/>
  <c r="M419" i="6"/>
  <c r="M418" i="6"/>
  <c r="M417" i="6"/>
  <c r="M416" i="6"/>
  <c r="M415" i="6"/>
  <c r="M414" i="6"/>
  <c r="M413" i="6"/>
  <c r="M412" i="6"/>
  <c r="M411" i="6"/>
  <c r="M410" i="6"/>
  <c r="M409" i="6"/>
  <c r="M408" i="6"/>
  <c r="M407" i="6"/>
  <c r="M406" i="6"/>
  <c r="M405" i="6"/>
  <c r="M404" i="6"/>
  <c r="M403" i="6"/>
  <c r="M402" i="6"/>
  <c r="M401" i="6"/>
  <c r="M400" i="6"/>
  <c r="M399" i="6"/>
  <c r="M398" i="6"/>
  <c r="M397" i="6"/>
  <c r="M396" i="6"/>
  <c r="M395" i="6"/>
  <c r="M394" i="6"/>
  <c r="M393" i="6"/>
  <c r="M392" i="6"/>
  <c r="M391" i="6"/>
  <c r="M390" i="6"/>
  <c r="M389" i="6"/>
  <c r="M388" i="6"/>
  <c r="M387" i="6"/>
  <c r="M386" i="6"/>
  <c r="M385" i="6"/>
  <c r="M384" i="6"/>
  <c r="M383" i="6"/>
  <c r="M382" i="6"/>
  <c r="M381" i="6"/>
  <c r="M380" i="6"/>
  <c r="M379" i="6"/>
  <c r="M378" i="6"/>
  <c r="M377" i="6"/>
  <c r="M376" i="6"/>
  <c r="M375" i="6"/>
  <c r="M374" i="6"/>
  <c r="M373" i="6"/>
  <c r="M372" i="6"/>
  <c r="M371" i="6"/>
  <c r="M370" i="6"/>
  <c r="M369" i="6"/>
  <c r="M368" i="6"/>
  <c r="M367" i="6"/>
  <c r="M366" i="6"/>
  <c r="M365" i="6"/>
  <c r="M364" i="6"/>
  <c r="M363" i="6"/>
  <c r="M362" i="6"/>
  <c r="M361" i="6"/>
  <c r="M360" i="6"/>
  <c r="M359" i="6"/>
  <c r="M358" i="6"/>
  <c r="M357" i="6"/>
  <c r="M356" i="6"/>
  <c r="M355" i="6"/>
  <c r="M353" i="6"/>
  <c r="M352" i="6"/>
  <c r="M351" i="6"/>
  <c r="P351" i="6" s="1"/>
  <c r="M350" i="6"/>
  <c r="P350" i="6" s="1"/>
  <c r="M349" i="6"/>
  <c r="P349" i="6" s="1"/>
  <c r="M348" i="6"/>
  <c r="P348" i="6" s="1"/>
  <c r="M347" i="6"/>
  <c r="M346" i="6"/>
  <c r="M345" i="6"/>
  <c r="P345" i="6" s="1"/>
  <c r="M344" i="6"/>
  <c r="P344" i="6" s="1"/>
  <c r="M343" i="6"/>
  <c r="M342" i="6"/>
  <c r="P342" i="6" s="1"/>
  <c r="M341" i="6"/>
  <c r="P341" i="6" s="1"/>
  <c r="M340" i="6"/>
  <c r="P340" i="6" s="1"/>
  <c r="M339" i="6"/>
  <c r="P339" i="6" s="1"/>
  <c r="M338" i="6"/>
  <c r="P338" i="6" s="1"/>
  <c r="M337" i="6"/>
  <c r="M336" i="6"/>
  <c r="M335" i="6"/>
  <c r="M334" i="6"/>
  <c r="P334" i="6" s="1"/>
  <c r="M333" i="6"/>
  <c r="M332" i="6"/>
  <c r="M331" i="6"/>
  <c r="P331" i="6" s="1"/>
  <c r="M330" i="6"/>
  <c r="M329" i="6"/>
  <c r="M328" i="6"/>
  <c r="P328" i="6" s="1"/>
  <c r="M327" i="6"/>
  <c r="M326" i="6"/>
  <c r="M325" i="6"/>
  <c r="M324" i="6"/>
  <c r="M323" i="6"/>
  <c r="M322" i="6"/>
  <c r="M321" i="6"/>
  <c r="P321" i="6" s="1"/>
  <c r="M320" i="6"/>
  <c r="P320" i="6" s="1"/>
  <c r="M319" i="6"/>
  <c r="P319" i="6" s="1"/>
  <c r="M318" i="6"/>
  <c r="P318" i="6" s="1"/>
  <c r="M317" i="6"/>
  <c r="M316" i="6"/>
  <c r="M315" i="6"/>
  <c r="M314" i="6"/>
  <c r="M313" i="6"/>
  <c r="M312" i="6"/>
  <c r="P312" i="6" s="1"/>
  <c r="M311" i="6"/>
  <c r="M310" i="6"/>
  <c r="M309" i="6"/>
  <c r="P309" i="6" s="1"/>
  <c r="M308" i="6"/>
  <c r="M307" i="6"/>
  <c r="M306" i="6"/>
  <c r="M305" i="6"/>
  <c r="P305" i="6" s="1"/>
  <c r="M304" i="6"/>
  <c r="P304" i="6" s="1"/>
  <c r="M303" i="6"/>
  <c r="M302" i="6"/>
  <c r="M301" i="6"/>
  <c r="M300" i="6"/>
  <c r="M299" i="6"/>
  <c r="P299" i="6" s="1"/>
  <c r="M298" i="6"/>
  <c r="P298" i="6" s="1"/>
  <c r="M297" i="6"/>
  <c r="P297" i="6" s="1"/>
  <c r="M296" i="6"/>
  <c r="M295" i="6"/>
  <c r="M294" i="6"/>
  <c r="M293" i="6"/>
  <c r="M292" i="6"/>
  <c r="M291" i="6"/>
  <c r="M290" i="6"/>
  <c r="M289" i="6"/>
  <c r="P289" i="6" s="1"/>
  <c r="M288" i="6"/>
  <c r="M287" i="6"/>
  <c r="M286" i="6"/>
  <c r="M285" i="6"/>
  <c r="M284" i="6"/>
  <c r="P284" i="6" s="1"/>
  <c r="M283" i="6"/>
  <c r="M282" i="6"/>
  <c r="M281" i="6"/>
  <c r="M280" i="6"/>
  <c r="P280" i="6" s="1"/>
  <c r="M279" i="6"/>
  <c r="P279" i="6" s="1"/>
  <c r="M278" i="6"/>
  <c r="P278" i="6" s="1"/>
  <c r="M277" i="6"/>
  <c r="P277" i="6" s="1"/>
  <c r="M276" i="6"/>
  <c r="P276" i="6" s="1"/>
  <c r="M275" i="6"/>
  <c r="P275" i="6" s="1"/>
  <c r="M274" i="6"/>
  <c r="P274" i="6" s="1"/>
  <c r="M273" i="6"/>
  <c r="M272" i="6"/>
  <c r="M271" i="6"/>
  <c r="P271" i="6" s="1"/>
  <c r="M270" i="6"/>
  <c r="M269" i="6"/>
  <c r="M268" i="6"/>
  <c r="P268" i="6" s="1"/>
  <c r="M267" i="6"/>
  <c r="M266" i="6"/>
  <c r="M265" i="6"/>
  <c r="P265" i="6" s="1"/>
  <c r="M264" i="6"/>
  <c r="M263" i="6"/>
  <c r="P263" i="6" s="1"/>
  <c r="M262" i="6"/>
  <c r="M261" i="6"/>
  <c r="P261" i="6" s="1"/>
  <c r="M260" i="6"/>
  <c r="M259" i="6"/>
  <c r="M258" i="6"/>
  <c r="M257" i="6"/>
  <c r="M256" i="6"/>
  <c r="M255" i="6"/>
  <c r="P255" i="6" s="1"/>
  <c r="M254" i="6"/>
  <c r="M253" i="6"/>
  <c r="M252" i="6"/>
  <c r="M251" i="6"/>
  <c r="M250" i="6"/>
  <c r="M249" i="6"/>
  <c r="M248" i="6"/>
  <c r="M247" i="6"/>
  <c r="P247" i="6" s="1"/>
  <c r="M246" i="6"/>
  <c r="P246" i="6" s="1"/>
  <c r="M245" i="6"/>
  <c r="M244" i="6"/>
  <c r="M243" i="6"/>
  <c r="M242" i="6"/>
  <c r="M241" i="6"/>
  <c r="M240" i="6"/>
  <c r="M239" i="6"/>
  <c r="M238" i="6"/>
  <c r="M237" i="6"/>
  <c r="P237" i="6" s="1"/>
  <c r="M236" i="6"/>
  <c r="M235" i="6"/>
  <c r="M234" i="6"/>
  <c r="P234" i="6" s="1"/>
  <c r="M233" i="6"/>
  <c r="M232" i="6"/>
  <c r="M231" i="6"/>
  <c r="P231" i="6" s="1"/>
  <c r="M230" i="6"/>
  <c r="M229" i="6"/>
  <c r="M228" i="6"/>
  <c r="M227" i="6"/>
  <c r="M226" i="6"/>
  <c r="P226" i="6" s="1"/>
  <c r="M225" i="6"/>
  <c r="M224" i="6"/>
  <c r="M223" i="6"/>
  <c r="M222" i="6"/>
  <c r="P222" i="6" s="1"/>
  <c r="M221" i="6"/>
  <c r="P221" i="6" s="1"/>
  <c r="M220" i="6"/>
  <c r="M219" i="6"/>
  <c r="M218" i="6"/>
  <c r="M217" i="6"/>
  <c r="M216" i="6"/>
  <c r="M215" i="6"/>
  <c r="M214" i="6"/>
  <c r="M213" i="6"/>
  <c r="M212" i="6"/>
  <c r="M211" i="6"/>
  <c r="M210" i="6"/>
  <c r="P210" i="6" s="1"/>
  <c r="M209" i="6"/>
  <c r="P209" i="6" s="1"/>
  <c r="M208" i="6"/>
  <c r="M207" i="6"/>
  <c r="M206" i="6"/>
  <c r="M205" i="6"/>
  <c r="M204" i="6"/>
  <c r="P204" i="6" s="1"/>
  <c r="M203" i="6"/>
  <c r="P203" i="6" s="1"/>
  <c r="M202" i="6"/>
  <c r="M201" i="6"/>
  <c r="P201" i="6" s="1"/>
  <c r="M200" i="6"/>
  <c r="M199" i="6"/>
  <c r="M198" i="6"/>
  <c r="P198" i="6" s="1"/>
  <c r="M197" i="6"/>
  <c r="M196" i="6"/>
  <c r="M195" i="6"/>
  <c r="M194" i="6"/>
  <c r="P194" i="6" s="1"/>
  <c r="M193" i="6"/>
  <c r="M192" i="6"/>
  <c r="M191" i="6"/>
  <c r="P191" i="6" s="1"/>
  <c r="M190" i="6"/>
  <c r="M189" i="6"/>
  <c r="M188" i="6"/>
  <c r="M187" i="6"/>
  <c r="M186" i="6"/>
  <c r="M185" i="6"/>
  <c r="P185" i="6" s="1"/>
  <c r="M184" i="6"/>
  <c r="P184" i="6" s="1"/>
  <c r="M183" i="6"/>
  <c r="P183" i="6" s="1"/>
  <c r="M182" i="6"/>
  <c r="P182" i="6" s="1"/>
  <c r="M181" i="6"/>
  <c r="M180" i="6"/>
  <c r="M179" i="6"/>
  <c r="M178" i="6"/>
  <c r="M177" i="6"/>
  <c r="P177" i="6" s="1"/>
  <c r="M176" i="6"/>
  <c r="P176" i="6" s="1"/>
  <c r="M175" i="6"/>
  <c r="P175" i="6" s="1"/>
  <c r="M174" i="6"/>
  <c r="P174" i="6" s="1"/>
  <c r="M173" i="6"/>
  <c r="P173" i="6" s="1"/>
  <c r="M172" i="6"/>
  <c r="P172" i="6" s="1"/>
  <c r="M171" i="6"/>
  <c r="P171" i="6" s="1"/>
  <c r="M170" i="6"/>
  <c r="P170" i="6" s="1"/>
  <c r="M169" i="6"/>
  <c r="P169" i="6" s="1"/>
  <c r="M168" i="6"/>
  <c r="P168" i="6" s="1"/>
  <c r="M167" i="6"/>
  <c r="P167" i="6" s="1"/>
  <c r="M166" i="6"/>
  <c r="P166" i="6" s="1"/>
  <c r="M165" i="6"/>
  <c r="P165" i="6" s="1"/>
  <c r="M164" i="6"/>
  <c r="P164" i="6" s="1"/>
  <c r="M163" i="6"/>
  <c r="P163" i="6" s="1"/>
  <c r="M162" i="6"/>
  <c r="M161" i="6"/>
  <c r="P161" i="6" s="1"/>
  <c r="M160" i="6"/>
  <c r="M159" i="6"/>
  <c r="M158" i="6"/>
  <c r="M157" i="6"/>
  <c r="Q134" i="6"/>
  <c r="N542" i="6"/>
  <c r="N541" i="6"/>
  <c r="N540" i="6"/>
  <c r="N539" i="6"/>
  <c r="N538" i="6"/>
  <c r="N537" i="6"/>
  <c r="N536" i="6"/>
  <c r="N535" i="6"/>
  <c r="N534" i="6"/>
  <c r="N533" i="6"/>
  <c r="N532" i="6"/>
  <c r="N531" i="6"/>
  <c r="N530" i="6"/>
  <c r="N529" i="6"/>
  <c r="N528" i="6"/>
  <c r="N527" i="6"/>
  <c r="N526" i="6"/>
  <c r="N525" i="6"/>
  <c r="N524" i="6"/>
  <c r="N523" i="6"/>
  <c r="N522" i="6"/>
  <c r="N521" i="6"/>
  <c r="N520" i="6"/>
  <c r="N519" i="6"/>
  <c r="N518" i="6"/>
  <c r="N517" i="6"/>
  <c r="N516" i="6"/>
  <c r="N515" i="6"/>
  <c r="N514" i="6"/>
  <c r="N513" i="6"/>
  <c r="N512" i="6"/>
  <c r="N511" i="6"/>
  <c r="N510" i="6"/>
  <c r="N509" i="6"/>
  <c r="N508" i="6"/>
  <c r="N507" i="6"/>
  <c r="N506" i="6"/>
  <c r="N505" i="6"/>
  <c r="N504" i="6"/>
  <c r="N503" i="6"/>
  <c r="N502" i="6"/>
  <c r="N501" i="6"/>
  <c r="N500" i="6"/>
  <c r="N499" i="6"/>
  <c r="N498" i="6"/>
  <c r="N497" i="6"/>
  <c r="N496" i="6"/>
  <c r="N495" i="6"/>
  <c r="N494" i="6"/>
  <c r="N493" i="6"/>
  <c r="N492" i="6"/>
  <c r="N491" i="6"/>
  <c r="N490" i="6"/>
  <c r="N489" i="6"/>
  <c r="N488" i="6"/>
  <c r="N486" i="6"/>
  <c r="N485" i="6"/>
  <c r="N484" i="6"/>
  <c r="N483" i="6"/>
  <c r="N482" i="6"/>
  <c r="N481" i="6"/>
  <c r="N480" i="6"/>
  <c r="N479" i="6"/>
  <c r="N478" i="6"/>
  <c r="N477" i="6"/>
  <c r="N476" i="6"/>
  <c r="N475" i="6"/>
  <c r="N474" i="6"/>
  <c r="N473" i="6"/>
  <c r="N472" i="6"/>
  <c r="N471" i="6"/>
  <c r="N470" i="6"/>
  <c r="N469" i="6"/>
  <c r="N468" i="6"/>
  <c r="N467" i="6"/>
  <c r="N466" i="6"/>
  <c r="N465" i="6"/>
  <c r="N464" i="6"/>
  <c r="N463" i="6"/>
  <c r="N462" i="6"/>
  <c r="N461" i="6"/>
  <c r="N460" i="6"/>
  <c r="N459" i="6"/>
  <c r="N458" i="6"/>
  <c r="N457" i="6"/>
  <c r="N456" i="6"/>
  <c r="N455" i="6"/>
  <c r="N454" i="6"/>
  <c r="N453" i="6"/>
  <c r="N452" i="6"/>
  <c r="N451" i="6"/>
  <c r="N450" i="6"/>
  <c r="N449" i="6"/>
  <c r="N448" i="6"/>
  <c r="N447" i="6"/>
  <c r="N446" i="6"/>
  <c r="N445" i="6"/>
  <c r="N444" i="6"/>
  <c r="N443" i="6"/>
  <c r="N442" i="6"/>
  <c r="N441" i="6"/>
  <c r="N440" i="6"/>
  <c r="N439" i="6"/>
  <c r="N438" i="6"/>
  <c r="N437" i="6"/>
  <c r="N436" i="6"/>
  <c r="N435" i="6"/>
  <c r="N434" i="6"/>
  <c r="N433" i="6"/>
  <c r="N432" i="6"/>
  <c r="N431" i="6"/>
  <c r="N430" i="6"/>
  <c r="N429" i="6"/>
  <c r="N428" i="6"/>
  <c r="N427" i="6"/>
  <c r="N426" i="6"/>
  <c r="N425" i="6"/>
  <c r="N424" i="6"/>
  <c r="N423" i="6"/>
  <c r="N422" i="6"/>
  <c r="N421" i="6"/>
  <c r="N420" i="6"/>
  <c r="N419" i="6"/>
  <c r="N418" i="6"/>
  <c r="N417" i="6"/>
  <c r="N416" i="6"/>
  <c r="N415" i="6"/>
  <c r="N414" i="6"/>
  <c r="N413" i="6"/>
  <c r="N412" i="6"/>
  <c r="N411" i="6"/>
  <c r="N410" i="6"/>
  <c r="N409" i="6"/>
  <c r="N408" i="6"/>
  <c r="N407" i="6"/>
  <c r="N406" i="6"/>
  <c r="N405" i="6"/>
  <c r="N404" i="6"/>
  <c r="N403" i="6"/>
  <c r="N402" i="6"/>
  <c r="N401" i="6"/>
  <c r="N400" i="6"/>
  <c r="N399" i="6"/>
  <c r="N398" i="6"/>
  <c r="N397" i="6"/>
  <c r="N396" i="6"/>
  <c r="N395" i="6"/>
  <c r="N394" i="6"/>
  <c r="N393" i="6"/>
  <c r="N392" i="6"/>
  <c r="N391" i="6"/>
  <c r="N390" i="6"/>
  <c r="N389" i="6"/>
  <c r="N388" i="6"/>
  <c r="N387" i="6"/>
  <c r="N386" i="6"/>
  <c r="N385" i="6"/>
  <c r="N384" i="6"/>
  <c r="N383" i="6"/>
  <c r="N382" i="6"/>
  <c r="N381" i="6"/>
  <c r="N380" i="6"/>
  <c r="N379" i="6"/>
  <c r="N378" i="6"/>
  <c r="N377" i="6"/>
  <c r="N376" i="6"/>
  <c r="N375" i="6"/>
  <c r="N374" i="6"/>
  <c r="N373" i="6"/>
  <c r="N372" i="6"/>
  <c r="N371" i="6"/>
  <c r="N370" i="6"/>
  <c r="N369" i="6"/>
  <c r="N368" i="6"/>
  <c r="N367" i="6"/>
  <c r="N366" i="6"/>
  <c r="N365" i="6"/>
  <c r="N364" i="6"/>
  <c r="N363" i="6"/>
  <c r="N362" i="6"/>
  <c r="N361" i="6"/>
  <c r="N360" i="6"/>
  <c r="N359" i="6"/>
  <c r="N358" i="6"/>
  <c r="N357" i="6"/>
  <c r="N356" i="6"/>
  <c r="N355" i="6"/>
  <c r="N353" i="6"/>
  <c r="N352" i="6"/>
  <c r="N351" i="6"/>
  <c r="N350" i="6"/>
  <c r="N349" i="6"/>
  <c r="N348" i="6"/>
  <c r="N347" i="6"/>
  <c r="N346" i="6"/>
  <c r="N345" i="6"/>
  <c r="N344" i="6"/>
  <c r="N343" i="6"/>
  <c r="N342" i="6"/>
  <c r="N341" i="6"/>
  <c r="N340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7" i="6"/>
  <c r="N326" i="6"/>
  <c r="N325" i="6"/>
  <c r="N324" i="6"/>
  <c r="N323" i="6"/>
  <c r="N322" i="6"/>
  <c r="N321" i="6"/>
  <c r="N320" i="6"/>
  <c r="N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5" i="6"/>
  <c r="N154" i="6"/>
  <c r="N153" i="6"/>
  <c r="Q153" i="6" s="1"/>
  <c r="N152" i="6"/>
  <c r="N151" i="6"/>
  <c r="N150" i="6"/>
  <c r="Q150" i="6" s="1"/>
  <c r="N149" i="6"/>
  <c r="Q149" i="6" s="1"/>
  <c r="N148" i="6"/>
  <c r="Q148" i="6" s="1"/>
  <c r="N147" i="6"/>
  <c r="N146" i="6"/>
  <c r="N145" i="6"/>
  <c r="N144" i="6"/>
  <c r="N143" i="6"/>
  <c r="N142" i="6"/>
  <c r="N141" i="6"/>
  <c r="N140" i="6"/>
  <c r="Q140" i="6" s="1"/>
  <c r="N139" i="6"/>
  <c r="N138" i="6"/>
  <c r="N137" i="6"/>
  <c r="N136" i="6"/>
  <c r="N135" i="6"/>
  <c r="N134" i="6"/>
  <c r="N133" i="6"/>
  <c r="N132" i="6"/>
  <c r="N131" i="6"/>
  <c r="Q131" i="6" s="1"/>
  <c r="N130" i="6"/>
  <c r="Q130" i="6" s="1"/>
  <c r="N129" i="6"/>
  <c r="N128" i="6"/>
  <c r="N127" i="6"/>
  <c r="N126" i="6"/>
  <c r="Q126" i="6" s="1"/>
  <c r="N125" i="6"/>
  <c r="Q125" i="6" s="1"/>
  <c r="N124" i="6"/>
  <c r="N123" i="6"/>
  <c r="Q123" i="6" s="1"/>
  <c r="N122" i="6"/>
  <c r="Q122" i="6" s="1"/>
  <c r="N121" i="6"/>
  <c r="N120" i="6"/>
  <c r="N119" i="6"/>
  <c r="Q119" i="6" s="1"/>
  <c r="N118" i="6"/>
  <c r="N117" i="6"/>
  <c r="N116" i="6"/>
  <c r="N115" i="6"/>
  <c r="N114" i="6"/>
  <c r="Q114" i="6" s="1"/>
  <c r="N113" i="6"/>
  <c r="N112" i="6"/>
  <c r="Q112" i="6" s="1"/>
  <c r="N111" i="6"/>
  <c r="N110" i="6"/>
  <c r="Q110" i="6" s="1"/>
  <c r="N109" i="6"/>
  <c r="N108" i="6"/>
  <c r="N107" i="6"/>
  <c r="N106" i="6"/>
  <c r="Q106" i="6" s="1"/>
  <c r="N105" i="6"/>
  <c r="N104" i="6"/>
  <c r="N103" i="6"/>
  <c r="N102" i="6"/>
  <c r="Q102" i="6" s="1"/>
  <c r="N101" i="6"/>
  <c r="N100" i="6"/>
  <c r="N99" i="6"/>
  <c r="N98" i="6"/>
  <c r="N97" i="6"/>
  <c r="N96" i="6"/>
  <c r="Q96" i="6" s="1"/>
  <c r="N95" i="6"/>
  <c r="N94" i="6"/>
  <c r="Q94" i="6" s="1"/>
  <c r="N93" i="6"/>
  <c r="N92" i="6"/>
  <c r="N91" i="6"/>
  <c r="Q91" i="6" s="1"/>
  <c r="N90" i="6"/>
  <c r="Q90" i="6" s="1"/>
  <c r="N89" i="6"/>
  <c r="N88" i="6"/>
  <c r="Q88" i="6" s="1"/>
  <c r="Q87" i="6" s="1"/>
  <c r="N87" i="6"/>
  <c r="N86" i="6"/>
  <c r="N85" i="6"/>
  <c r="N84" i="6"/>
  <c r="Q84" i="6" s="1"/>
  <c r="N83" i="6"/>
  <c r="N82" i="6"/>
  <c r="N81" i="6"/>
  <c r="N80" i="6"/>
  <c r="N79" i="6"/>
  <c r="Q79" i="6" s="1"/>
  <c r="N78" i="6"/>
  <c r="N77" i="6"/>
  <c r="Q77" i="6" s="1"/>
  <c r="N76" i="6"/>
  <c r="N75" i="6"/>
  <c r="N74" i="6"/>
  <c r="N73" i="6"/>
  <c r="N72" i="6"/>
  <c r="N71" i="6"/>
  <c r="N70" i="6"/>
  <c r="Q70" i="6" s="1"/>
  <c r="N69" i="6"/>
  <c r="N68" i="6"/>
  <c r="N67" i="6"/>
  <c r="N66" i="6"/>
  <c r="N65" i="6"/>
  <c r="N64" i="6"/>
  <c r="N63" i="6"/>
  <c r="N62" i="6"/>
  <c r="N61" i="6"/>
  <c r="N60" i="6"/>
  <c r="Q60" i="6" s="1"/>
  <c r="N59" i="6"/>
  <c r="N58" i="6"/>
  <c r="N57" i="6"/>
  <c r="N56" i="6"/>
  <c r="Q56" i="6" s="1"/>
  <c r="N55" i="6"/>
  <c r="N54" i="6"/>
  <c r="Q54" i="6" s="1"/>
  <c r="N53" i="6"/>
  <c r="N52" i="6"/>
  <c r="Q52" i="6" s="1"/>
  <c r="N51" i="6"/>
  <c r="N50" i="6"/>
  <c r="Q50" i="6" s="1"/>
  <c r="N49" i="6"/>
  <c r="N48" i="6"/>
  <c r="Q48" i="6" s="1"/>
  <c r="N47" i="6"/>
  <c r="N46" i="6"/>
  <c r="Q46" i="6" s="1"/>
  <c r="N45" i="6"/>
  <c r="N44" i="6"/>
  <c r="N43" i="6"/>
  <c r="Q43" i="6" s="1"/>
  <c r="Q42" i="6" s="1"/>
  <c r="N42" i="6"/>
  <c r="N41" i="6"/>
  <c r="N40" i="6"/>
  <c r="Q40" i="6" s="1"/>
  <c r="N39" i="6"/>
  <c r="Q39" i="6" s="1"/>
  <c r="N38" i="6"/>
  <c r="N37" i="6"/>
  <c r="N36" i="6"/>
  <c r="N35" i="6"/>
  <c r="N34" i="6"/>
  <c r="N33" i="6"/>
  <c r="N32" i="6"/>
  <c r="N31" i="6"/>
  <c r="N30" i="6"/>
  <c r="N29" i="6"/>
  <c r="Q29" i="6" s="1"/>
  <c r="N28" i="6"/>
  <c r="Q28" i="6" s="1"/>
  <c r="N27" i="6"/>
  <c r="Q27" i="6" s="1"/>
  <c r="N26" i="6"/>
  <c r="Q26" i="6" s="1"/>
  <c r="N25" i="6"/>
  <c r="Q25" i="6" s="1"/>
  <c r="N24" i="6"/>
  <c r="Q24" i="6" s="1"/>
  <c r="N23" i="6"/>
  <c r="Q23" i="6" s="1"/>
  <c r="N22" i="6"/>
  <c r="N21" i="6"/>
  <c r="Q21" i="6" s="1"/>
  <c r="N20" i="6"/>
  <c r="N19" i="6"/>
  <c r="Q19" i="6" s="1"/>
  <c r="N18" i="6"/>
  <c r="Q18" i="6" s="1"/>
  <c r="N17" i="6"/>
  <c r="N16" i="6"/>
  <c r="Q16" i="6" s="1"/>
  <c r="N15" i="6"/>
  <c r="Q15" i="6" s="1"/>
  <c r="N14" i="6"/>
  <c r="Q14" i="6" s="1"/>
  <c r="N13" i="6"/>
  <c r="N12" i="6"/>
  <c r="N11" i="6"/>
  <c r="C4" i="6"/>
  <c r="C5" i="6"/>
  <c r="D4" i="6"/>
  <c r="D5" i="6"/>
  <c r="D3" i="6"/>
  <c r="Q540" i="6"/>
  <c r="Q496" i="6"/>
  <c r="Q495" i="6" s="1"/>
  <c r="Q429" i="6"/>
  <c r="Q418" i="6"/>
  <c r="Q369" i="6"/>
  <c r="Q353" i="6"/>
  <c r="Q352" i="6" s="1"/>
  <c r="Q346" i="6"/>
  <c r="Q335" i="6"/>
  <c r="Q333" i="6"/>
  <c r="Q332" i="6"/>
  <c r="Q329" i="6"/>
  <c r="Q326" i="6"/>
  <c r="Q324" i="6"/>
  <c r="Q323" i="6"/>
  <c r="Q322" i="6"/>
  <c r="Q315" i="6"/>
  <c r="Q314" i="6"/>
  <c r="Q313" i="6"/>
  <c r="Q310" i="6"/>
  <c r="Q307" i="6"/>
  <c r="Q306" i="6"/>
  <c r="Q302" i="6"/>
  <c r="Q301" i="6"/>
  <c r="Q300" i="6"/>
  <c r="Q294" i="6"/>
  <c r="Q293" i="6" s="1"/>
  <c r="Q292" i="6"/>
  <c r="Q291" i="6"/>
  <c r="Q290" i="6"/>
  <c r="Q286" i="6"/>
  <c r="Q285" i="6"/>
  <c r="Q282" i="6"/>
  <c r="Q258" i="6"/>
  <c r="Q257" i="6"/>
  <c r="Q256" i="6"/>
  <c r="Q253" i="6"/>
  <c r="Q251" i="6"/>
  <c r="Q250" i="6"/>
  <c r="Q249" i="6"/>
  <c r="Q248" i="6"/>
  <c r="Q244" i="6"/>
  <c r="Q242" i="6"/>
  <c r="Q241" i="6"/>
  <c r="Q239" i="6"/>
  <c r="Q238" i="6"/>
  <c r="Q235" i="6"/>
  <c r="Q232" i="6"/>
  <c r="Q227" i="6"/>
  <c r="Q224" i="6"/>
  <c r="Q223" i="6"/>
  <c r="Q219" i="6"/>
  <c r="Q217" i="6"/>
  <c r="Q214" i="6"/>
  <c r="Q213" i="6"/>
  <c r="Q212" i="6"/>
  <c r="Q211" i="6"/>
  <c r="Q207" i="6"/>
  <c r="Q206" i="6"/>
  <c r="Q205" i="6"/>
  <c r="Q187" i="6"/>
  <c r="Q186" i="6"/>
  <c r="Q179" i="6"/>
  <c r="Q178" i="6"/>
  <c r="Q155" i="6"/>
  <c r="Q154" i="6"/>
  <c r="Q152" i="6"/>
  <c r="Q151" i="6"/>
  <c r="Q146" i="6"/>
  <c r="Q145" i="6"/>
  <c r="Q144" i="6"/>
  <c r="Q143" i="6"/>
  <c r="Q142" i="6"/>
  <c r="Q141" i="6"/>
  <c r="Q139" i="6"/>
  <c r="Q138" i="6"/>
  <c r="Q137" i="6" s="1"/>
  <c r="Q136" i="6"/>
  <c r="Q135" i="6" s="1"/>
  <c r="Q133" i="6"/>
  <c r="Q132" i="6"/>
  <c r="Q128" i="6"/>
  <c r="Q127" i="6"/>
  <c r="Q124" i="6"/>
  <c r="Q120" i="6"/>
  <c r="Q118" i="6"/>
  <c r="Q117" i="6"/>
  <c r="Q115" i="6"/>
  <c r="Q113" i="6"/>
  <c r="Q111" i="6"/>
  <c r="Q108" i="6"/>
  <c r="Q107" i="6"/>
  <c r="Q105" i="6"/>
  <c r="Q104" i="6"/>
  <c r="Q103" i="6"/>
  <c r="Q100" i="6"/>
  <c r="Q99" i="6"/>
  <c r="Q98" i="6"/>
  <c r="Q97" i="6"/>
  <c r="Q95" i="6"/>
  <c r="Q92" i="6"/>
  <c r="Q89" i="6"/>
  <c r="Q85" i="6"/>
  <c r="Q83" i="6"/>
  <c r="Q82" i="6"/>
  <c r="Q81" i="6"/>
  <c r="Q80" i="6"/>
  <c r="Q78" i="6"/>
  <c r="Q76" i="6"/>
  <c r="Q75" i="6"/>
  <c r="Q74" i="6"/>
  <c r="Q73" i="6"/>
  <c r="Q72" i="6"/>
  <c r="Q71" i="6"/>
  <c r="Q69" i="6"/>
  <c r="Q68" i="6"/>
  <c r="Q67" i="6"/>
  <c r="Q66" i="6"/>
  <c r="Q65" i="6"/>
  <c r="Q64" i="6"/>
  <c r="Q63" i="6"/>
  <c r="Q62" i="6"/>
  <c r="Q61" i="6"/>
  <c r="Q58" i="6"/>
  <c r="Q57" i="6"/>
  <c r="Q55" i="6"/>
  <c r="Q53" i="6"/>
  <c r="Q51" i="6"/>
  <c r="Q49" i="6"/>
  <c r="Q44" i="6"/>
  <c r="Q41" i="6"/>
  <c r="Q38" i="6"/>
  <c r="Q36" i="6"/>
  <c r="Q35" i="6"/>
  <c r="Q34" i="6"/>
  <c r="Q33" i="6"/>
  <c r="Q32" i="6"/>
  <c r="Q31" i="6"/>
  <c r="Q30" i="6"/>
  <c r="Q17" i="6"/>
  <c r="P5" i="6"/>
  <c r="P4" i="6"/>
  <c r="P3" i="6"/>
  <c r="I542" i="6"/>
  <c r="D542" i="6" s="1"/>
  <c r="D541" i="6" s="1"/>
  <c r="I541" i="6"/>
  <c r="I540" i="6"/>
  <c r="D540" i="6" s="1"/>
  <c r="I539" i="6"/>
  <c r="D539" i="6" s="1"/>
  <c r="I538" i="6"/>
  <c r="D538" i="6" s="1"/>
  <c r="I537" i="6"/>
  <c r="D537" i="6" s="1"/>
  <c r="I536" i="6"/>
  <c r="I535" i="6"/>
  <c r="D535" i="6" s="1"/>
  <c r="I534" i="6"/>
  <c r="D534" i="6" s="1"/>
  <c r="I533" i="6"/>
  <c r="D533" i="6" s="1"/>
  <c r="I532" i="6"/>
  <c r="D532" i="6" s="1"/>
  <c r="I531" i="6"/>
  <c r="D531" i="6" s="1"/>
  <c r="I530" i="6"/>
  <c r="D530" i="6" s="1"/>
  <c r="I529" i="6"/>
  <c r="D529" i="6" s="1"/>
  <c r="I528" i="6"/>
  <c r="D528" i="6" s="1"/>
  <c r="I527" i="6"/>
  <c r="D527" i="6" s="1"/>
  <c r="I526" i="6"/>
  <c r="D526" i="6" s="1"/>
  <c r="I525" i="6"/>
  <c r="D525" i="6" s="1"/>
  <c r="I524" i="6"/>
  <c r="I523" i="6"/>
  <c r="D523" i="6" s="1"/>
  <c r="I522" i="6"/>
  <c r="D522" i="6" s="1"/>
  <c r="I521" i="6"/>
  <c r="D521" i="6" s="1"/>
  <c r="I520" i="6"/>
  <c r="D520" i="6" s="1"/>
  <c r="I519" i="6"/>
  <c r="D519" i="6" s="1"/>
  <c r="I518" i="6"/>
  <c r="I517" i="6"/>
  <c r="I516" i="6"/>
  <c r="D516" i="6" s="1"/>
  <c r="I515" i="6"/>
  <c r="D515" i="6" s="1"/>
  <c r="I514" i="6"/>
  <c r="D514" i="6" s="1"/>
  <c r="I513" i="6"/>
  <c r="D513" i="6" s="1"/>
  <c r="I512" i="6"/>
  <c r="D512" i="6" s="1"/>
  <c r="I511" i="6"/>
  <c r="I510" i="6"/>
  <c r="I509" i="6"/>
  <c r="D509" i="6" s="1"/>
  <c r="I508" i="6"/>
  <c r="D508" i="6" s="1"/>
  <c r="I507" i="6"/>
  <c r="D507" i="6" s="1"/>
  <c r="I506" i="6"/>
  <c r="I505" i="6"/>
  <c r="D505" i="6" s="1"/>
  <c r="I504" i="6"/>
  <c r="I503" i="6"/>
  <c r="D503" i="6" s="1"/>
  <c r="I502" i="6"/>
  <c r="D502" i="6" s="1"/>
  <c r="I501" i="6"/>
  <c r="I500" i="6"/>
  <c r="D500" i="6" s="1"/>
  <c r="I499" i="6"/>
  <c r="D499" i="6" s="1"/>
  <c r="I498" i="6"/>
  <c r="D498" i="6" s="1"/>
  <c r="I497" i="6"/>
  <c r="D497" i="6" s="1"/>
  <c r="I496" i="6"/>
  <c r="I495" i="6"/>
  <c r="I494" i="6"/>
  <c r="D494" i="6" s="1"/>
  <c r="I493" i="6"/>
  <c r="D493" i="6" s="1"/>
  <c r="I492" i="6"/>
  <c r="D492" i="6" s="1"/>
  <c r="I491" i="6"/>
  <c r="D491" i="6" s="1"/>
  <c r="I490" i="6"/>
  <c r="I489" i="6"/>
  <c r="I488" i="6"/>
  <c r="I486" i="6"/>
  <c r="D486" i="6" s="1"/>
  <c r="I485" i="6"/>
  <c r="D485" i="6" s="1"/>
  <c r="I484" i="6"/>
  <c r="I483" i="6"/>
  <c r="D483" i="6" s="1"/>
  <c r="I482" i="6"/>
  <c r="D482" i="6" s="1"/>
  <c r="I481" i="6"/>
  <c r="D481" i="6" s="1"/>
  <c r="I480" i="6"/>
  <c r="D480" i="6" s="1"/>
  <c r="I479" i="6"/>
  <c r="D479" i="6" s="1"/>
  <c r="I478" i="6"/>
  <c r="D478" i="6" s="1"/>
  <c r="I477" i="6"/>
  <c r="I476" i="6"/>
  <c r="D476" i="6" s="1"/>
  <c r="I475" i="6"/>
  <c r="D475" i="6" s="1"/>
  <c r="I474" i="6"/>
  <c r="I473" i="6"/>
  <c r="D473" i="6" s="1"/>
  <c r="I472" i="6"/>
  <c r="I471" i="6"/>
  <c r="D471" i="6" s="1"/>
  <c r="I470" i="6"/>
  <c r="D470" i="6" s="1"/>
  <c r="I469" i="6"/>
  <c r="D469" i="6" s="1"/>
  <c r="I468" i="6"/>
  <c r="D468" i="6" s="1"/>
  <c r="I467" i="6"/>
  <c r="D467" i="6" s="1"/>
  <c r="I466" i="6"/>
  <c r="D466" i="6" s="1"/>
  <c r="I465" i="6"/>
  <c r="D465" i="6" s="1"/>
  <c r="I464" i="6"/>
  <c r="D464" i="6" s="1"/>
  <c r="I463" i="6"/>
  <c r="D463" i="6" s="1"/>
  <c r="I462" i="6"/>
  <c r="D462" i="6" s="1"/>
  <c r="I461" i="6"/>
  <c r="D461" i="6" s="1"/>
  <c r="I460" i="6"/>
  <c r="D460" i="6" s="1"/>
  <c r="I459" i="6"/>
  <c r="D459" i="6" s="1"/>
  <c r="I458" i="6"/>
  <c r="I457" i="6"/>
  <c r="I456" i="6"/>
  <c r="D456" i="6" s="1"/>
  <c r="I455" i="6"/>
  <c r="D455" i="6" s="1"/>
  <c r="I454" i="6"/>
  <c r="D454" i="6" s="1"/>
  <c r="I453" i="6"/>
  <c r="D453" i="6" s="1"/>
  <c r="I452" i="6"/>
  <c r="D452" i="6" s="1"/>
  <c r="I451" i="6"/>
  <c r="I450" i="6"/>
  <c r="I449" i="6"/>
  <c r="D449" i="6" s="1"/>
  <c r="I448" i="6"/>
  <c r="D448" i="6" s="1"/>
  <c r="I447" i="6"/>
  <c r="D447" i="6" s="1"/>
  <c r="I446" i="6"/>
  <c r="I445" i="6"/>
  <c r="D445" i="6" s="1"/>
  <c r="I444" i="6"/>
  <c r="D444" i="6" s="1"/>
  <c r="I443" i="6"/>
  <c r="D443" i="6" s="1"/>
  <c r="I442" i="6"/>
  <c r="D442" i="6" s="1"/>
  <c r="I441" i="6"/>
  <c r="D441" i="6" s="1"/>
  <c r="I440" i="6"/>
  <c r="D440" i="6" s="1"/>
  <c r="I439" i="6"/>
  <c r="D439" i="6" s="1"/>
  <c r="I438" i="6"/>
  <c r="D438" i="6" s="1"/>
  <c r="I437" i="6"/>
  <c r="D437" i="6" s="1"/>
  <c r="I436" i="6"/>
  <c r="D436" i="6" s="1"/>
  <c r="I435" i="6"/>
  <c r="D435" i="6" s="1"/>
  <c r="I434" i="6"/>
  <c r="D434" i="6" s="1"/>
  <c r="I433" i="6"/>
  <c r="D433" i="6" s="1"/>
  <c r="I432" i="6"/>
  <c r="D432" i="6" s="1"/>
  <c r="I431" i="6"/>
  <c r="D431" i="6" s="1"/>
  <c r="I430" i="6"/>
  <c r="D430" i="6" s="1"/>
  <c r="I429" i="6"/>
  <c r="D429" i="6" s="1"/>
  <c r="I428" i="6"/>
  <c r="D428" i="6" s="1"/>
  <c r="I427" i="6"/>
  <c r="D427" i="6" s="1"/>
  <c r="I426" i="6"/>
  <c r="D426" i="6" s="1"/>
  <c r="I425" i="6"/>
  <c r="D425" i="6" s="1"/>
  <c r="I424" i="6"/>
  <c r="D424" i="6" s="1"/>
  <c r="I423" i="6"/>
  <c r="D423" i="6" s="1"/>
  <c r="I422" i="6"/>
  <c r="D422" i="6" s="1"/>
  <c r="I421" i="6"/>
  <c r="D421" i="6" s="1"/>
  <c r="I420" i="6"/>
  <c r="D420" i="6" s="1"/>
  <c r="I419" i="6"/>
  <c r="I418" i="6"/>
  <c r="D418" i="6" s="1"/>
  <c r="I417" i="6"/>
  <c r="I416" i="6"/>
  <c r="D416" i="6" s="1"/>
  <c r="I415" i="6"/>
  <c r="D415" i="6" s="1"/>
  <c r="I414" i="6"/>
  <c r="D414" i="6" s="1"/>
  <c r="I413" i="6"/>
  <c r="D413" i="6" s="1"/>
  <c r="I412" i="6"/>
  <c r="D412" i="6" s="1"/>
  <c r="I411" i="6"/>
  <c r="D411" i="6" s="1"/>
  <c r="I410" i="6"/>
  <c r="D410" i="6" s="1"/>
  <c r="I409" i="6"/>
  <c r="D409" i="6" s="1"/>
  <c r="I408" i="6"/>
  <c r="D408" i="6" s="1"/>
  <c r="I407" i="6"/>
  <c r="D407" i="6" s="1"/>
  <c r="I406" i="6"/>
  <c r="D406" i="6" s="1"/>
  <c r="I405" i="6"/>
  <c r="D405" i="6" s="1"/>
  <c r="I404" i="6"/>
  <c r="I403" i="6"/>
  <c r="I402" i="6"/>
  <c r="D402" i="6" s="1"/>
  <c r="I401" i="6"/>
  <c r="D401" i="6" s="1"/>
  <c r="I400" i="6"/>
  <c r="D400" i="6" s="1"/>
  <c r="I399" i="6"/>
  <c r="D399" i="6" s="1"/>
  <c r="I398" i="6"/>
  <c r="D398" i="6" s="1"/>
  <c r="I397" i="6"/>
  <c r="D397" i="6" s="1"/>
  <c r="I396" i="6"/>
  <c r="D396" i="6" s="1"/>
  <c r="I395" i="6"/>
  <c r="D395" i="6" s="1"/>
  <c r="I394" i="6"/>
  <c r="I393" i="6"/>
  <c r="D393" i="6" s="1"/>
  <c r="I392" i="6"/>
  <c r="D392" i="6" s="1"/>
  <c r="I391" i="6"/>
  <c r="D391" i="6" s="1"/>
  <c r="I390" i="6"/>
  <c r="D390" i="6" s="1"/>
  <c r="I389" i="6"/>
  <c r="D389" i="6" s="1"/>
  <c r="I388" i="6"/>
  <c r="D388" i="6" s="1"/>
  <c r="I387" i="6"/>
  <c r="D387" i="6" s="1"/>
  <c r="I386" i="6"/>
  <c r="D386" i="6" s="1"/>
  <c r="I385" i="6"/>
  <c r="D385" i="6" s="1"/>
  <c r="I384" i="6"/>
  <c r="D384" i="6" s="1"/>
  <c r="I383" i="6"/>
  <c r="D383" i="6" s="1"/>
  <c r="I382" i="6"/>
  <c r="D382" i="6" s="1"/>
  <c r="I381" i="6"/>
  <c r="D381" i="6" s="1"/>
  <c r="I380" i="6"/>
  <c r="D380" i="6" s="1"/>
  <c r="I379" i="6"/>
  <c r="D379" i="6" s="1"/>
  <c r="I378" i="6"/>
  <c r="D378" i="6" s="1"/>
  <c r="I377" i="6"/>
  <c r="D377" i="6" s="1"/>
  <c r="I376" i="6"/>
  <c r="D376" i="6" s="1"/>
  <c r="I375" i="6"/>
  <c r="D375" i="6" s="1"/>
  <c r="I374" i="6"/>
  <c r="D374" i="6" s="1"/>
  <c r="I373" i="6"/>
  <c r="D373" i="6" s="1"/>
  <c r="I372" i="6"/>
  <c r="I371" i="6"/>
  <c r="D371" i="6" s="1"/>
  <c r="I370" i="6"/>
  <c r="D370" i="6" s="1"/>
  <c r="I369" i="6"/>
  <c r="I368" i="6"/>
  <c r="D368" i="6" s="1"/>
  <c r="I367" i="6"/>
  <c r="D367" i="6" s="1"/>
  <c r="I366" i="6"/>
  <c r="D366" i="6" s="1"/>
  <c r="I365" i="6"/>
  <c r="D365" i="6" s="1"/>
  <c r="I364" i="6"/>
  <c r="D364" i="6" s="1"/>
  <c r="I363" i="6"/>
  <c r="D363" i="6" s="1"/>
  <c r="I362" i="6"/>
  <c r="D362" i="6" s="1"/>
  <c r="I361" i="6"/>
  <c r="I360" i="6"/>
  <c r="D360" i="6" s="1"/>
  <c r="I359" i="6"/>
  <c r="D359" i="6" s="1"/>
  <c r="I358" i="6"/>
  <c r="D358" i="6" s="1"/>
  <c r="I357" i="6"/>
  <c r="D357" i="6" s="1"/>
  <c r="I356" i="6"/>
  <c r="I355" i="6"/>
  <c r="I353" i="6"/>
  <c r="D353" i="6" s="1"/>
  <c r="D352" i="6" s="1"/>
  <c r="I352" i="6"/>
  <c r="I351" i="6"/>
  <c r="D351" i="6" s="1"/>
  <c r="I350" i="6"/>
  <c r="D350" i="6" s="1"/>
  <c r="I349" i="6"/>
  <c r="D349" i="6" s="1"/>
  <c r="I348" i="6"/>
  <c r="D348" i="6" s="1"/>
  <c r="I347" i="6"/>
  <c r="D347" i="6" s="1"/>
  <c r="I346" i="6"/>
  <c r="D346" i="6" s="1"/>
  <c r="I345" i="6"/>
  <c r="D345" i="6" s="1"/>
  <c r="I344" i="6"/>
  <c r="D344" i="6" s="1"/>
  <c r="I343" i="6"/>
  <c r="D343" i="6" s="1"/>
  <c r="I342" i="6"/>
  <c r="D342" i="6" s="1"/>
  <c r="I341" i="6"/>
  <c r="D341" i="6" s="1"/>
  <c r="I340" i="6"/>
  <c r="D340" i="6" s="1"/>
  <c r="I339" i="6"/>
  <c r="D339" i="6" s="1"/>
  <c r="I338" i="6"/>
  <c r="D338" i="6" s="1"/>
  <c r="I337" i="6"/>
  <c r="D337" i="6" s="1"/>
  <c r="I336" i="6"/>
  <c r="I335" i="6"/>
  <c r="D335" i="6" s="1"/>
  <c r="I334" i="6"/>
  <c r="D334" i="6" s="1"/>
  <c r="D333" i="6" s="1"/>
  <c r="I333" i="6"/>
  <c r="I332" i="6"/>
  <c r="D332" i="6" s="1"/>
  <c r="I331" i="6"/>
  <c r="D331" i="6" s="1"/>
  <c r="I330" i="6"/>
  <c r="D330" i="6" s="1"/>
  <c r="I329" i="6"/>
  <c r="D329" i="6" s="1"/>
  <c r="I328" i="6"/>
  <c r="D328" i="6" s="1"/>
  <c r="D327" i="6" s="1"/>
  <c r="I327" i="6"/>
  <c r="I326" i="6"/>
  <c r="D326" i="6" s="1"/>
  <c r="I325" i="6"/>
  <c r="I324" i="6"/>
  <c r="D324" i="6" s="1"/>
  <c r="I323" i="6"/>
  <c r="D323" i="6" s="1"/>
  <c r="I322" i="6"/>
  <c r="D322" i="6" s="1"/>
  <c r="I321" i="6"/>
  <c r="D321" i="6" s="1"/>
  <c r="I320" i="6"/>
  <c r="D320" i="6" s="1"/>
  <c r="I319" i="6"/>
  <c r="D319" i="6" s="1"/>
  <c r="I318" i="6"/>
  <c r="D318" i="6" s="1"/>
  <c r="I317" i="6"/>
  <c r="D317" i="6" s="1"/>
  <c r="I316" i="6"/>
  <c r="I315" i="6"/>
  <c r="D315" i="6" s="1"/>
  <c r="I314" i="6"/>
  <c r="D314" i="6" s="1"/>
  <c r="I313" i="6"/>
  <c r="D313" i="6" s="1"/>
  <c r="I312" i="6"/>
  <c r="D312" i="6" s="1"/>
  <c r="I311" i="6"/>
  <c r="D311" i="6" s="1"/>
  <c r="I310" i="6"/>
  <c r="D310" i="6" s="1"/>
  <c r="I309" i="6"/>
  <c r="D309" i="6" s="1"/>
  <c r="I308" i="6"/>
  <c r="D308" i="6" s="1"/>
  <c r="I307" i="6"/>
  <c r="D307" i="6" s="1"/>
  <c r="I306" i="6"/>
  <c r="D306" i="6" s="1"/>
  <c r="I305" i="6"/>
  <c r="D305" i="6" s="1"/>
  <c r="I304" i="6"/>
  <c r="D304" i="6" s="1"/>
  <c r="I303" i="6"/>
  <c r="D303" i="6" s="1"/>
  <c r="I302" i="6"/>
  <c r="D302" i="6" s="1"/>
  <c r="I301" i="6"/>
  <c r="D301" i="6" s="1"/>
  <c r="I300" i="6"/>
  <c r="D300" i="6" s="1"/>
  <c r="I299" i="6"/>
  <c r="D299" i="6" s="1"/>
  <c r="I298" i="6"/>
  <c r="D298" i="6" s="1"/>
  <c r="I297" i="6"/>
  <c r="D297" i="6" s="1"/>
  <c r="I296" i="6"/>
  <c r="D296" i="6" s="1"/>
  <c r="I295" i="6"/>
  <c r="I294" i="6"/>
  <c r="D294" i="6" s="1"/>
  <c r="D293" i="6" s="1"/>
  <c r="I293" i="6"/>
  <c r="I292" i="6"/>
  <c r="D292" i="6" s="1"/>
  <c r="I291" i="6"/>
  <c r="D291" i="6" s="1"/>
  <c r="I290" i="6"/>
  <c r="D290" i="6" s="1"/>
  <c r="I289" i="6"/>
  <c r="D289" i="6" s="1"/>
  <c r="I288" i="6"/>
  <c r="D288" i="6" s="1"/>
  <c r="I287" i="6"/>
  <c r="I286" i="6"/>
  <c r="D286" i="6" s="1"/>
  <c r="I285" i="6"/>
  <c r="D285" i="6" s="1"/>
  <c r="I284" i="6"/>
  <c r="D284" i="6" s="1"/>
  <c r="I283" i="6"/>
  <c r="D283" i="6" s="1"/>
  <c r="I282" i="6"/>
  <c r="D282" i="6" s="1"/>
  <c r="I281" i="6"/>
  <c r="I280" i="6"/>
  <c r="D280" i="6" s="1"/>
  <c r="I279" i="6"/>
  <c r="D279" i="6" s="1"/>
  <c r="I278" i="6"/>
  <c r="D278" i="6" s="1"/>
  <c r="I277" i="6"/>
  <c r="D277" i="6" s="1"/>
  <c r="I276" i="6"/>
  <c r="D276" i="6" s="1"/>
  <c r="I275" i="6"/>
  <c r="D275" i="6" s="1"/>
  <c r="I274" i="6"/>
  <c r="D274" i="6" s="1"/>
  <c r="I273" i="6"/>
  <c r="I272" i="6"/>
  <c r="I271" i="6"/>
  <c r="D271" i="6" s="1"/>
  <c r="I270" i="6"/>
  <c r="D270" i="6" s="1"/>
  <c r="I269" i="6"/>
  <c r="I268" i="6"/>
  <c r="D268" i="6" s="1"/>
  <c r="I267" i="6"/>
  <c r="D267" i="6" s="1"/>
  <c r="D266" i="6" s="1"/>
  <c r="I266" i="6"/>
  <c r="I265" i="6"/>
  <c r="D265" i="6" s="1"/>
  <c r="I264" i="6"/>
  <c r="D264" i="6" s="1"/>
  <c r="I263" i="6"/>
  <c r="D263" i="6" s="1"/>
  <c r="I262" i="6"/>
  <c r="D262" i="6" s="1"/>
  <c r="I261" i="6"/>
  <c r="D261" i="6" s="1"/>
  <c r="I260" i="6"/>
  <c r="D260" i="6" s="1"/>
  <c r="I259" i="6"/>
  <c r="I258" i="6"/>
  <c r="D258" i="6" s="1"/>
  <c r="I257" i="6"/>
  <c r="D257" i="6" s="1"/>
  <c r="I256" i="6"/>
  <c r="D256" i="6" s="1"/>
  <c r="I255" i="6"/>
  <c r="D255" i="6" s="1"/>
  <c r="I254" i="6"/>
  <c r="D254" i="6" s="1"/>
  <c r="I253" i="6"/>
  <c r="D253" i="6" s="1"/>
  <c r="D252" i="6" s="1"/>
  <c r="I252" i="6"/>
  <c r="I251" i="6"/>
  <c r="D251" i="6" s="1"/>
  <c r="I250" i="6"/>
  <c r="D250" i="6" s="1"/>
  <c r="I249" i="6"/>
  <c r="D249" i="6" s="1"/>
  <c r="I248" i="6"/>
  <c r="D248" i="6" s="1"/>
  <c r="I247" i="6"/>
  <c r="D247" i="6" s="1"/>
  <c r="I246" i="6"/>
  <c r="D246" i="6" s="1"/>
  <c r="I245" i="6"/>
  <c r="D245" i="6" s="1"/>
  <c r="I244" i="6"/>
  <c r="D244" i="6" s="1"/>
  <c r="I243" i="6"/>
  <c r="I242" i="6"/>
  <c r="D242" i="6" s="1"/>
  <c r="I241" i="6"/>
  <c r="D241" i="6" s="1"/>
  <c r="D240" i="6" s="1"/>
  <c r="I240" i="6"/>
  <c r="I239" i="6"/>
  <c r="D239" i="6" s="1"/>
  <c r="I238" i="6"/>
  <c r="D238" i="6" s="1"/>
  <c r="I237" i="6"/>
  <c r="D237" i="6" s="1"/>
  <c r="I236" i="6"/>
  <c r="D236" i="6" s="1"/>
  <c r="I235" i="6"/>
  <c r="D235" i="6" s="1"/>
  <c r="I234" i="6"/>
  <c r="D234" i="6" s="1"/>
  <c r="I233" i="6"/>
  <c r="D233" i="6" s="1"/>
  <c r="I232" i="6"/>
  <c r="D232" i="6" s="1"/>
  <c r="I231" i="6"/>
  <c r="D231" i="6" s="1"/>
  <c r="I230" i="6"/>
  <c r="D230" i="6" s="1"/>
  <c r="I229" i="6"/>
  <c r="I228" i="6"/>
  <c r="I227" i="6"/>
  <c r="D227" i="6" s="1"/>
  <c r="I226" i="6"/>
  <c r="D226" i="6" s="1"/>
  <c r="I225" i="6"/>
  <c r="I224" i="6"/>
  <c r="D224" i="6" s="1"/>
  <c r="I223" i="6"/>
  <c r="D223" i="6" s="1"/>
  <c r="I222" i="6"/>
  <c r="D222" i="6" s="1"/>
  <c r="I221" i="6"/>
  <c r="D221" i="6" s="1"/>
  <c r="I220" i="6"/>
  <c r="D220" i="6" s="1"/>
  <c r="I219" i="6"/>
  <c r="D219" i="6" s="1"/>
  <c r="D218" i="6" s="1"/>
  <c r="I218" i="6"/>
  <c r="I217" i="6"/>
  <c r="D217" i="6" s="1"/>
  <c r="D216" i="6" s="1"/>
  <c r="I216" i="6"/>
  <c r="I215" i="6"/>
  <c r="I214" i="6"/>
  <c r="D214" i="6" s="1"/>
  <c r="I213" i="6"/>
  <c r="D213" i="6" s="1"/>
  <c r="I212" i="6"/>
  <c r="D212" i="6" s="1"/>
  <c r="I211" i="6"/>
  <c r="D211" i="6" s="1"/>
  <c r="I210" i="6"/>
  <c r="D210" i="6" s="1"/>
  <c r="I209" i="6"/>
  <c r="D209" i="6" s="1"/>
  <c r="I208" i="6"/>
  <c r="D208" i="6" s="1"/>
  <c r="I207" i="6"/>
  <c r="D207" i="6" s="1"/>
  <c r="I206" i="6"/>
  <c r="D206" i="6" s="1"/>
  <c r="I205" i="6"/>
  <c r="D205" i="6" s="1"/>
  <c r="I204" i="6"/>
  <c r="D204" i="6" s="1"/>
  <c r="I203" i="6"/>
  <c r="D203" i="6" s="1"/>
  <c r="I202" i="6"/>
  <c r="D202" i="6" s="1"/>
  <c r="I201" i="6"/>
  <c r="D201" i="6" s="1"/>
  <c r="I200" i="6"/>
  <c r="I199" i="6"/>
  <c r="D199" i="6" s="1"/>
  <c r="I198" i="6"/>
  <c r="D198" i="6" s="1"/>
  <c r="I197" i="6"/>
  <c r="I196" i="6"/>
  <c r="D196" i="6" s="1"/>
  <c r="I195" i="6"/>
  <c r="I194" i="6"/>
  <c r="D194" i="6" s="1"/>
  <c r="I193" i="6"/>
  <c r="I192" i="6"/>
  <c r="D192" i="6" s="1"/>
  <c r="I191" i="6"/>
  <c r="D191" i="6" s="1"/>
  <c r="I190" i="6"/>
  <c r="I189" i="6"/>
  <c r="D189" i="6" s="1"/>
  <c r="I188" i="6"/>
  <c r="I187" i="6"/>
  <c r="D187" i="6" s="1"/>
  <c r="I186" i="6"/>
  <c r="D186" i="6" s="1"/>
  <c r="I185" i="6"/>
  <c r="D185" i="6" s="1"/>
  <c r="I184" i="6"/>
  <c r="D184" i="6" s="1"/>
  <c r="I183" i="6"/>
  <c r="D183" i="6" s="1"/>
  <c r="I182" i="6"/>
  <c r="D182" i="6" s="1"/>
  <c r="I181" i="6"/>
  <c r="I180" i="6"/>
  <c r="D180" i="6" s="1"/>
  <c r="I179" i="6"/>
  <c r="D179" i="6" s="1"/>
  <c r="I178" i="6"/>
  <c r="D178" i="6" s="1"/>
  <c r="I177" i="6"/>
  <c r="D177" i="6" s="1"/>
  <c r="I176" i="6"/>
  <c r="D176" i="6" s="1"/>
  <c r="I175" i="6"/>
  <c r="D175" i="6" s="1"/>
  <c r="I174" i="6"/>
  <c r="D174" i="6" s="1"/>
  <c r="I173" i="6"/>
  <c r="D173" i="6" s="1"/>
  <c r="I172" i="6"/>
  <c r="D172" i="6" s="1"/>
  <c r="I171" i="6"/>
  <c r="D171" i="6" s="1"/>
  <c r="I170" i="6"/>
  <c r="D170" i="6" s="1"/>
  <c r="I169" i="6"/>
  <c r="D169" i="6" s="1"/>
  <c r="I168" i="6"/>
  <c r="D168" i="6" s="1"/>
  <c r="I167" i="6"/>
  <c r="D167" i="6" s="1"/>
  <c r="I166" i="6"/>
  <c r="D166" i="6" s="1"/>
  <c r="I165" i="6"/>
  <c r="D165" i="6" s="1"/>
  <c r="I164" i="6"/>
  <c r="D164" i="6" s="1"/>
  <c r="I163" i="6"/>
  <c r="D163" i="6" s="1"/>
  <c r="I162" i="6"/>
  <c r="I161" i="6"/>
  <c r="D161" i="6" s="1"/>
  <c r="I160" i="6"/>
  <c r="D160" i="6" s="1"/>
  <c r="I159" i="6"/>
  <c r="I158" i="6"/>
  <c r="I157" i="6"/>
  <c r="I155" i="6"/>
  <c r="D155" i="6" s="1"/>
  <c r="I154" i="6"/>
  <c r="D154" i="6" s="1"/>
  <c r="I153" i="6"/>
  <c r="D153" i="6" s="1"/>
  <c r="I152" i="6"/>
  <c r="D152" i="6" s="1"/>
  <c r="I151" i="6"/>
  <c r="D151" i="6" s="1"/>
  <c r="I150" i="6"/>
  <c r="I149" i="6"/>
  <c r="D149" i="6" s="1"/>
  <c r="I148" i="6"/>
  <c r="D148" i="6" s="1"/>
  <c r="I147" i="6"/>
  <c r="I146" i="6"/>
  <c r="D146" i="6" s="1"/>
  <c r="I145" i="6"/>
  <c r="D145" i="6" s="1"/>
  <c r="I144" i="6"/>
  <c r="D144" i="6" s="1"/>
  <c r="I143" i="6"/>
  <c r="D143" i="6" s="1"/>
  <c r="I142" i="6"/>
  <c r="D142" i="6" s="1"/>
  <c r="I141" i="6"/>
  <c r="D141" i="6" s="1"/>
  <c r="I140" i="6"/>
  <c r="I139" i="6"/>
  <c r="D139" i="6" s="1"/>
  <c r="I138" i="6"/>
  <c r="D138" i="6" s="1"/>
  <c r="I137" i="6"/>
  <c r="I136" i="6"/>
  <c r="D136" i="6" s="1"/>
  <c r="I135" i="6"/>
  <c r="I134" i="6"/>
  <c r="I133" i="6"/>
  <c r="D133" i="6" s="1"/>
  <c r="I132" i="6"/>
  <c r="D132" i="6" s="1"/>
  <c r="I131" i="6"/>
  <c r="I130" i="6"/>
  <c r="D130" i="6" s="1"/>
  <c r="I129" i="6"/>
  <c r="I128" i="6"/>
  <c r="D128" i="6" s="1"/>
  <c r="I127" i="6"/>
  <c r="D127" i="6" s="1"/>
  <c r="I126" i="6"/>
  <c r="I125" i="6"/>
  <c r="D125" i="6" s="1"/>
  <c r="I124" i="6"/>
  <c r="D124" i="6" s="1"/>
  <c r="I123" i="6"/>
  <c r="I122" i="6"/>
  <c r="D122" i="6" s="1"/>
  <c r="I121" i="6"/>
  <c r="I120" i="6"/>
  <c r="D120" i="6" s="1"/>
  <c r="I119" i="6"/>
  <c r="D119" i="6" s="1"/>
  <c r="I118" i="6"/>
  <c r="D118" i="6" s="1"/>
  <c r="I117" i="6"/>
  <c r="D117" i="6" s="1"/>
  <c r="I116" i="6"/>
  <c r="I115" i="6"/>
  <c r="D115" i="6" s="1"/>
  <c r="I114" i="6"/>
  <c r="I113" i="6"/>
  <c r="D113" i="6" s="1"/>
  <c r="I112" i="6"/>
  <c r="D112" i="6" s="1"/>
  <c r="I111" i="6"/>
  <c r="D111" i="6" s="1"/>
  <c r="I110" i="6"/>
  <c r="D110" i="6" s="1"/>
  <c r="I109" i="6"/>
  <c r="I108" i="6"/>
  <c r="D108" i="6" s="1"/>
  <c r="I107" i="6"/>
  <c r="D107" i="6" s="1"/>
  <c r="I106" i="6"/>
  <c r="D106" i="6" s="1"/>
  <c r="I105" i="6"/>
  <c r="D105" i="6" s="1"/>
  <c r="I104" i="6"/>
  <c r="D104" i="6" s="1"/>
  <c r="I103" i="6"/>
  <c r="D103" i="6" s="1"/>
  <c r="I102" i="6"/>
  <c r="I101" i="6"/>
  <c r="I100" i="6"/>
  <c r="D100" i="6" s="1"/>
  <c r="I99" i="6"/>
  <c r="D99" i="6" s="1"/>
  <c r="I98" i="6"/>
  <c r="D98" i="6" s="1"/>
  <c r="I97" i="6"/>
  <c r="D97" i="6" s="1"/>
  <c r="I96" i="6"/>
  <c r="I95" i="6"/>
  <c r="D95" i="6" s="1"/>
  <c r="I94" i="6"/>
  <c r="D94" i="6" s="1"/>
  <c r="I93" i="6"/>
  <c r="I92" i="6"/>
  <c r="D92" i="6" s="1"/>
  <c r="I91" i="6"/>
  <c r="I90" i="6"/>
  <c r="D90" i="6" s="1"/>
  <c r="I89" i="6"/>
  <c r="D89" i="6" s="1"/>
  <c r="I88" i="6"/>
  <c r="D88" i="6" s="1"/>
  <c r="I87" i="6"/>
  <c r="I86" i="6"/>
  <c r="I85" i="6"/>
  <c r="D85" i="6" s="1"/>
  <c r="I84" i="6"/>
  <c r="D84" i="6" s="1"/>
  <c r="I83" i="6"/>
  <c r="D83" i="6" s="1"/>
  <c r="I82" i="6"/>
  <c r="D82" i="6" s="1"/>
  <c r="I81" i="6"/>
  <c r="D81" i="6" s="1"/>
  <c r="I80" i="6"/>
  <c r="D80" i="6" s="1"/>
  <c r="I79" i="6"/>
  <c r="I78" i="6"/>
  <c r="D78" i="6" s="1"/>
  <c r="I77" i="6"/>
  <c r="I76" i="6"/>
  <c r="D76" i="6" s="1"/>
  <c r="I75" i="6"/>
  <c r="D75" i="6" s="1"/>
  <c r="I74" i="6"/>
  <c r="D74" i="6" s="1"/>
  <c r="I73" i="6"/>
  <c r="D73" i="6" s="1"/>
  <c r="I72" i="6"/>
  <c r="D72" i="6" s="1"/>
  <c r="I71" i="6"/>
  <c r="D71" i="6" s="1"/>
  <c r="I70" i="6"/>
  <c r="D70" i="6" s="1"/>
  <c r="I69" i="6"/>
  <c r="D69" i="6" s="1"/>
  <c r="I68" i="6"/>
  <c r="D68" i="6" s="1"/>
  <c r="I67" i="6"/>
  <c r="D67" i="6" s="1"/>
  <c r="I66" i="6"/>
  <c r="D66" i="6" s="1"/>
  <c r="I65" i="6"/>
  <c r="D65" i="6" s="1"/>
  <c r="I64" i="6"/>
  <c r="D64" i="6" s="1"/>
  <c r="I63" i="6"/>
  <c r="D63" i="6" s="1"/>
  <c r="I62" i="6"/>
  <c r="D62" i="6" s="1"/>
  <c r="I61" i="6"/>
  <c r="D61" i="6" s="1"/>
  <c r="I60" i="6"/>
  <c r="I59" i="6"/>
  <c r="I58" i="6"/>
  <c r="D58" i="6" s="1"/>
  <c r="I57" i="6"/>
  <c r="D57" i="6" s="1"/>
  <c r="I56" i="6"/>
  <c r="D56" i="6" s="1"/>
  <c r="I55" i="6"/>
  <c r="D55" i="6" s="1"/>
  <c r="I54" i="6"/>
  <c r="I53" i="6"/>
  <c r="D53" i="6" s="1"/>
  <c r="I52" i="6"/>
  <c r="I51" i="6"/>
  <c r="D51" i="6" s="1"/>
  <c r="I50" i="6"/>
  <c r="D50" i="6" s="1"/>
  <c r="I49" i="6"/>
  <c r="D49" i="6" s="1"/>
  <c r="I48" i="6"/>
  <c r="D48" i="6" s="1"/>
  <c r="I47" i="6"/>
  <c r="I46" i="6"/>
  <c r="D46" i="6" s="1"/>
  <c r="I45" i="6"/>
  <c r="I44" i="6"/>
  <c r="D44" i="6" s="1"/>
  <c r="I43" i="6"/>
  <c r="D43" i="6" s="1"/>
  <c r="I42" i="6"/>
  <c r="I41" i="6"/>
  <c r="D41" i="6" s="1"/>
  <c r="I40" i="6"/>
  <c r="D40" i="6" s="1"/>
  <c r="I39" i="6"/>
  <c r="D39" i="6" s="1"/>
  <c r="I38" i="6"/>
  <c r="D38" i="6" s="1"/>
  <c r="I37" i="6"/>
  <c r="I36" i="6"/>
  <c r="D36" i="6" s="1"/>
  <c r="I35" i="6"/>
  <c r="D35" i="6" s="1"/>
  <c r="I34" i="6"/>
  <c r="D34" i="6" s="1"/>
  <c r="I33" i="6"/>
  <c r="D33" i="6" s="1"/>
  <c r="I32" i="6"/>
  <c r="D32" i="6" s="1"/>
  <c r="I31" i="6"/>
  <c r="D31" i="6" s="1"/>
  <c r="I30" i="6"/>
  <c r="D30" i="6" s="1"/>
  <c r="I29" i="6"/>
  <c r="I28" i="6"/>
  <c r="D28" i="6" s="1"/>
  <c r="I27" i="6"/>
  <c r="D27" i="6" s="1"/>
  <c r="I26" i="6"/>
  <c r="D26" i="6" s="1"/>
  <c r="I25" i="6"/>
  <c r="D25" i="6" s="1"/>
  <c r="I24" i="6"/>
  <c r="D24" i="6" s="1"/>
  <c r="I23" i="6"/>
  <c r="D23" i="6" s="1"/>
  <c r="I22" i="6"/>
  <c r="I21" i="6"/>
  <c r="D21" i="6" s="1"/>
  <c r="I20" i="6"/>
  <c r="I19" i="6"/>
  <c r="D19" i="6" s="1"/>
  <c r="I18" i="6"/>
  <c r="D18" i="6" s="1"/>
  <c r="I17" i="6"/>
  <c r="D17" i="6" s="1"/>
  <c r="I16" i="6"/>
  <c r="D16" i="6" s="1"/>
  <c r="I15" i="6"/>
  <c r="D15" i="6" s="1"/>
  <c r="I14" i="6"/>
  <c r="D14" i="6" s="1"/>
  <c r="I13" i="6"/>
  <c r="I12" i="6"/>
  <c r="I11" i="6"/>
  <c r="P489" i="6" l="1"/>
  <c r="P488" i="6" s="1"/>
  <c r="Q489" i="6"/>
  <c r="Q474" i="6"/>
  <c r="P474" i="6"/>
  <c r="P457" i="6"/>
  <c r="P451" i="6"/>
  <c r="P450" i="6" s="1"/>
  <c r="P419" i="6"/>
  <c r="P394" i="6"/>
  <c r="P372" i="6"/>
  <c r="Q361" i="6"/>
  <c r="P361" i="6"/>
  <c r="P356" i="6"/>
  <c r="P157" i="6"/>
  <c r="P316" i="6"/>
  <c r="P229" i="6"/>
  <c r="P160" i="6"/>
  <c r="Q20" i="6"/>
  <c r="Q101" i="6"/>
  <c r="Q121" i="6"/>
  <c r="Q147" i="6"/>
  <c r="Q13" i="6"/>
  <c r="Q45" i="6"/>
  <c r="Q37" i="6" s="1"/>
  <c r="D42" i="6"/>
  <c r="D114" i="6"/>
  <c r="D484" i="6"/>
  <c r="Q93" i="6"/>
  <c r="Q188" i="6"/>
  <c r="D137" i="6"/>
  <c r="D225" i="6"/>
  <c r="D369" i="6"/>
  <c r="D361" i="6" s="1"/>
  <c r="Q22" i="6"/>
  <c r="Q372" i="6"/>
  <c r="D6" i="6"/>
  <c r="D20" i="6"/>
  <c r="D13" i="6" s="1"/>
  <c r="D52" i="6"/>
  <c r="D91" i="6"/>
  <c r="D123" i="6"/>
  <c r="D121" i="6" s="1"/>
  <c r="D131" i="6"/>
  <c r="D129" i="6" s="1"/>
  <c r="D446" i="6"/>
  <c r="D511" i="6"/>
  <c r="Q59" i="6"/>
  <c r="Q303" i="6"/>
  <c r="Q404" i="6"/>
  <c r="Q403" i="6" s="1"/>
  <c r="Q162" i="6"/>
  <c r="Q394" i="6"/>
  <c r="Q458" i="6"/>
  <c r="Q116" i="6"/>
  <c r="Q450" i="6"/>
  <c r="D45" i="6"/>
  <c r="D77" i="6"/>
  <c r="D93" i="6"/>
  <c r="D197" i="6"/>
  <c r="D496" i="6"/>
  <c r="D504" i="6"/>
  <c r="Q129" i="6"/>
  <c r="Q195" i="6"/>
  <c r="D60" i="6"/>
  <c r="D510" i="6"/>
  <c r="D102" i="6"/>
  <c r="D101" i="6" s="1"/>
  <c r="D150" i="6"/>
  <c r="D147" i="6" s="1"/>
  <c r="D536" i="6"/>
  <c r="Q356" i="6"/>
  <c r="D135" i="6"/>
  <c r="D200" i="6"/>
  <c r="D287" i="6"/>
  <c r="P6" i="6"/>
  <c r="Q259" i="6"/>
  <c r="Q47" i="6"/>
  <c r="D477" i="6"/>
  <c r="D474" i="6" s="1"/>
  <c r="D109" i="6"/>
  <c r="D181" i="6"/>
  <c r="D458" i="6"/>
  <c r="D490" i="6"/>
  <c r="D273" i="6"/>
  <c r="D272" i="6" s="1"/>
  <c r="D404" i="6"/>
  <c r="D403" i="6" s="1"/>
  <c r="D372" i="6"/>
  <c r="D518" i="6"/>
  <c r="D116" i="6"/>
  <c r="D140" i="6"/>
  <c r="D190" i="6"/>
  <c r="D188" i="6" s="1"/>
  <c r="D472" i="6"/>
  <c r="D29" i="6"/>
  <c r="D54" i="6"/>
  <c r="D79" i="6"/>
  <c r="D506" i="6"/>
  <c r="D126" i="6"/>
  <c r="D134" i="6"/>
  <c r="D394" i="6"/>
  <c r="D87" i="6"/>
  <c r="D96" i="6"/>
  <c r="D162" i="6"/>
  <c r="D193" i="6"/>
  <c r="D356" i="6"/>
  <c r="D419" i="6"/>
  <c r="D501" i="6"/>
  <c r="D495" i="6" s="1"/>
  <c r="Q109" i="6"/>
  <c r="Q229" i="6"/>
  <c r="Q243" i="6"/>
  <c r="Q457" i="6"/>
  <c r="D524" i="6"/>
  <c r="D451" i="6"/>
  <c r="D450" i="6" s="1"/>
  <c r="D295" i="6"/>
  <c r="D37" i="6"/>
  <c r="D22" i="6"/>
  <c r="D281" i="6"/>
  <c r="D229" i="6"/>
  <c r="D195" i="6"/>
  <c r="D215" i="6"/>
  <c r="D47" i="6"/>
  <c r="D243" i="6"/>
  <c r="D336" i="6"/>
  <c r="D159" i="6"/>
  <c r="D259" i="6"/>
  <c r="F516" i="7"/>
  <c r="E516" i="7"/>
  <c r="H515" i="7"/>
  <c r="G515" i="7"/>
  <c r="H514" i="7"/>
  <c r="G514" i="7"/>
  <c r="H513" i="7"/>
  <c r="G513" i="7"/>
  <c r="H512" i="7"/>
  <c r="G512" i="7"/>
  <c r="H511" i="7"/>
  <c r="G511" i="7"/>
  <c r="H510" i="7"/>
  <c r="G510" i="7"/>
  <c r="H509" i="7"/>
  <c r="G509" i="7"/>
  <c r="H508" i="7"/>
  <c r="G508" i="7"/>
  <c r="H507" i="7"/>
  <c r="G507" i="7"/>
  <c r="H506" i="7"/>
  <c r="G506" i="7"/>
  <c r="H505" i="7"/>
  <c r="G505" i="7"/>
  <c r="H504" i="7"/>
  <c r="G504" i="7"/>
  <c r="H503" i="7"/>
  <c r="G503" i="7"/>
  <c r="H502" i="7"/>
  <c r="G502" i="7"/>
  <c r="H501" i="7"/>
  <c r="G501" i="7"/>
  <c r="H500" i="7"/>
  <c r="G500" i="7"/>
  <c r="H499" i="7"/>
  <c r="G499" i="7"/>
  <c r="H498" i="7"/>
  <c r="G498" i="7"/>
  <c r="H497" i="7"/>
  <c r="G497" i="7"/>
  <c r="H496" i="7"/>
  <c r="G496" i="7"/>
  <c r="H495" i="7"/>
  <c r="G495" i="7"/>
  <c r="H494" i="7"/>
  <c r="G494" i="7"/>
  <c r="H493" i="7"/>
  <c r="G493" i="7"/>
  <c r="H492" i="7"/>
  <c r="G492" i="7"/>
  <c r="H491" i="7"/>
  <c r="G491" i="7"/>
  <c r="H490" i="7"/>
  <c r="G490" i="7"/>
  <c r="H489" i="7"/>
  <c r="G489" i="7"/>
  <c r="H488" i="7"/>
  <c r="G488" i="7"/>
  <c r="H487" i="7"/>
  <c r="G487" i="7"/>
  <c r="H486" i="7"/>
  <c r="G486" i="7"/>
  <c r="H485" i="7"/>
  <c r="G485" i="7"/>
  <c r="H484" i="7"/>
  <c r="G484" i="7"/>
  <c r="H483" i="7"/>
  <c r="G483" i="7"/>
  <c r="H482" i="7"/>
  <c r="G482" i="7"/>
  <c r="H481" i="7"/>
  <c r="G481" i="7"/>
  <c r="H480" i="7"/>
  <c r="G480" i="7"/>
  <c r="H479" i="7"/>
  <c r="G479" i="7"/>
  <c r="H478" i="7"/>
  <c r="G478" i="7"/>
  <c r="H477" i="7"/>
  <c r="G477" i="7"/>
  <c r="H476" i="7"/>
  <c r="G476" i="7"/>
  <c r="H475" i="7"/>
  <c r="G475" i="7"/>
  <c r="H474" i="7"/>
  <c r="G474" i="7"/>
  <c r="H473" i="7"/>
  <c r="G473" i="7"/>
  <c r="H472" i="7"/>
  <c r="G472" i="7"/>
  <c r="H471" i="7"/>
  <c r="G471" i="7"/>
  <c r="H470" i="7"/>
  <c r="G470" i="7"/>
  <c r="H469" i="7"/>
  <c r="G469" i="7"/>
  <c r="H468" i="7"/>
  <c r="G468" i="7"/>
  <c r="H467" i="7"/>
  <c r="G467" i="7"/>
  <c r="H466" i="7"/>
  <c r="G466" i="7"/>
  <c r="H465" i="7"/>
  <c r="G465" i="7"/>
  <c r="H464" i="7"/>
  <c r="G464" i="7"/>
  <c r="H463" i="7"/>
  <c r="G463" i="7"/>
  <c r="H462" i="7"/>
  <c r="G462" i="7"/>
  <c r="H461" i="7"/>
  <c r="G461" i="7"/>
  <c r="H460" i="7"/>
  <c r="G460" i="7"/>
  <c r="H459" i="7"/>
  <c r="G459" i="7"/>
  <c r="H458" i="7"/>
  <c r="G458" i="7"/>
  <c r="H457" i="7"/>
  <c r="G457" i="7"/>
  <c r="H456" i="7"/>
  <c r="G456" i="7"/>
  <c r="H455" i="7"/>
  <c r="G455" i="7"/>
  <c r="H454" i="7"/>
  <c r="G454" i="7"/>
  <c r="H453" i="7"/>
  <c r="G453" i="7"/>
  <c r="H452" i="7"/>
  <c r="G452" i="7"/>
  <c r="H451" i="7"/>
  <c r="G451" i="7"/>
  <c r="H450" i="7"/>
  <c r="G450" i="7"/>
  <c r="H449" i="7"/>
  <c r="G449" i="7"/>
  <c r="H448" i="7"/>
  <c r="G448" i="7"/>
  <c r="H447" i="7"/>
  <c r="G447" i="7"/>
  <c r="H446" i="7"/>
  <c r="G446" i="7"/>
  <c r="H445" i="7"/>
  <c r="G445" i="7"/>
  <c r="H444" i="7"/>
  <c r="G444" i="7"/>
  <c r="H443" i="7"/>
  <c r="G443" i="7"/>
  <c r="H442" i="7"/>
  <c r="G442" i="7"/>
  <c r="H441" i="7"/>
  <c r="G441" i="7"/>
  <c r="H440" i="7"/>
  <c r="G440" i="7"/>
  <c r="H439" i="7"/>
  <c r="G439" i="7"/>
  <c r="H438" i="7"/>
  <c r="G438" i="7"/>
  <c r="H437" i="7"/>
  <c r="G437" i="7"/>
  <c r="H436" i="7"/>
  <c r="G436" i="7"/>
  <c r="H435" i="7"/>
  <c r="G435" i="7"/>
  <c r="H434" i="7"/>
  <c r="G434" i="7"/>
  <c r="H433" i="7"/>
  <c r="G433" i="7"/>
  <c r="H432" i="7"/>
  <c r="G432" i="7"/>
  <c r="H431" i="7"/>
  <c r="G431" i="7"/>
  <c r="H430" i="7"/>
  <c r="G430" i="7"/>
  <c r="H429" i="7"/>
  <c r="G429" i="7"/>
  <c r="H428" i="7"/>
  <c r="G428" i="7"/>
  <c r="H427" i="7"/>
  <c r="G427" i="7"/>
  <c r="H426" i="7"/>
  <c r="G426" i="7"/>
  <c r="H425" i="7"/>
  <c r="G425" i="7"/>
  <c r="H424" i="7"/>
  <c r="G424" i="7"/>
  <c r="H423" i="7"/>
  <c r="G423" i="7"/>
  <c r="H422" i="7"/>
  <c r="G422" i="7"/>
  <c r="H421" i="7"/>
  <c r="G421" i="7"/>
  <c r="H420" i="7"/>
  <c r="G420" i="7"/>
  <c r="H419" i="7"/>
  <c r="G419" i="7"/>
  <c r="H418" i="7"/>
  <c r="G418" i="7"/>
  <c r="H417" i="7"/>
  <c r="G417" i="7"/>
  <c r="H416" i="7"/>
  <c r="G416" i="7"/>
  <c r="H415" i="7"/>
  <c r="G415" i="7"/>
  <c r="H414" i="7"/>
  <c r="G414" i="7"/>
  <c r="H413" i="7"/>
  <c r="G413" i="7"/>
  <c r="H412" i="7"/>
  <c r="G412" i="7"/>
  <c r="H411" i="7"/>
  <c r="G411" i="7"/>
  <c r="H410" i="7"/>
  <c r="G410" i="7"/>
  <c r="H409" i="7"/>
  <c r="G409" i="7"/>
  <c r="H408" i="7"/>
  <c r="G408" i="7"/>
  <c r="H407" i="7"/>
  <c r="G407" i="7"/>
  <c r="H406" i="7"/>
  <c r="G406" i="7"/>
  <c r="H405" i="7"/>
  <c r="G405" i="7"/>
  <c r="H404" i="7"/>
  <c r="G404" i="7"/>
  <c r="H403" i="7"/>
  <c r="G403" i="7"/>
  <c r="H402" i="7"/>
  <c r="G402" i="7"/>
  <c r="H401" i="7"/>
  <c r="G401" i="7"/>
  <c r="H400" i="7"/>
  <c r="G400" i="7"/>
  <c r="H399" i="7"/>
  <c r="G399" i="7"/>
  <c r="H398" i="7"/>
  <c r="G398" i="7"/>
  <c r="H397" i="7"/>
  <c r="G397" i="7"/>
  <c r="H396" i="7"/>
  <c r="G396" i="7"/>
  <c r="H395" i="7"/>
  <c r="G395" i="7"/>
  <c r="H394" i="7"/>
  <c r="G394" i="7"/>
  <c r="H393" i="7"/>
  <c r="G393" i="7"/>
  <c r="H392" i="7"/>
  <c r="G392" i="7"/>
  <c r="H391" i="7"/>
  <c r="G391" i="7"/>
  <c r="H390" i="7"/>
  <c r="G390" i="7"/>
  <c r="H389" i="7"/>
  <c r="G389" i="7"/>
  <c r="H388" i="7"/>
  <c r="G388" i="7"/>
  <c r="H387" i="7"/>
  <c r="G387" i="7"/>
  <c r="H386" i="7"/>
  <c r="G386" i="7"/>
  <c r="H385" i="7"/>
  <c r="G385" i="7"/>
  <c r="H384" i="7"/>
  <c r="G384" i="7"/>
  <c r="H383" i="7"/>
  <c r="G383" i="7"/>
  <c r="H382" i="7"/>
  <c r="G382" i="7"/>
  <c r="H381" i="7"/>
  <c r="G381" i="7"/>
  <c r="H380" i="7"/>
  <c r="G380" i="7"/>
  <c r="H379" i="7"/>
  <c r="G379" i="7"/>
  <c r="H378" i="7"/>
  <c r="G378" i="7"/>
  <c r="H377" i="7"/>
  <c r="G377" i="7"/>
  <c r="H376" i="7"/>
  <c r="G376" i="7"/>
  <c r="H375" i="7"/>
  <c r="G375" i="7"/>
  <c r="H374" i="7"/>
  <c r="G374" i="7"/>
  <c r="H373" i="7"/>
  <c r="G373" i="7"/>
  <c r="H372" i="7"/>
  <c r="G372" i="7"/>
  <c r="H371" i="7"/>
  <c r="G371" i="7"/>
  <c r="H370" i="7"/>
  <c r="G370" i="7"/>
  <c r="H369" i="7"/>
  <c r="G369" i="7"/>
  <c r="H368" i="7"/>
  <c r="G368" i="7"/>
  <c r="H367" i="7"/>
  <c r="G367" i="7"/>
  <c r="H366" i="7"/>
  <c r="G366" i="7"/>
  <c r="H365" i="7"/>
  <c r="G365" i="7"/>
  <c r="H364" i="7"/>
  <c r="G364" i="7"/>
  <c r="H363" i="7"/>
  <c r="G363" i="7"/>
  <c r="H362" i="7"/>
  <c r="G362" i="7"/>
  <c r="H361" i="7"/>
  <c r="G361" i="7"/>
  <c r="H360" i="7"/>
  <c r="G360" i="7"/>
  <c r="H359" i="7"/>
  <c r="G359" i="7"/>
  <c r="H358" i="7"/>
  <c r="G358" i="7"/>
  <c r="H357" i="7"/>
  <c r="G357" i="7"/>
  <c r="H356" i="7"/>
  <c r="G356" i="7"/>
  <c r="H355" i="7"/>
  <c r="G355" i="7"/>
  <c r="H354" i="7"/>
  <c r="G354" i="7"/>
  <c r="H353" i="7"/>
  <c r="G353" i="7"/>
  <c r="H352" i="7"/>
  <c r="G352" i="7"/>
  <c r="H351" i="7"/>
  <c r="G351" i="7"/>
  <c r="H350" i="7"/>
  <c r="G350" i="7"/>
  <c r="H349" i="7"/>
  <c r="G349" i="7"/>
  <c r="H348" i="7"/>
  <c r="G348" i="7"/>
  <c r="H347" i="7"/>
  <c r="G347" i="7"/>
  <c r="H346" i="7"/>
  <c r="G346" i="7"/>
  <c r="H345" i="7"/>
  <c r="G345" i="7"/>
  <c r="H344" i="7"/>
  <c r="G344" i="7"/>
  <c r="H343" i="7"/>
  <c r="G343" i="7"/>
  <c r="H342" i="7"/>
  <c r="G342" i="7"/>
  <c r="H341" i="7"/>
  <c r="G341" i="7"/>
  <c r="H340" i="7"/>
  <c r="G340" i="7"/>
  <c r="H339" i="7"/>
  <c r="G339" i="7"/>
  <c r="H338" i="7"/>
  <c r="G338" i="7"/>
  <c r="H337" i="7"/>
  <c r="G337" i="7"/>
  <c r="H336" i="7"/>
  <c r="G336" i="7"/>
  <c r="H335" i="7"/>
  <c r="G335" i="7"/>
  <c r="H334" i="7"/>
  <c r="G334" i="7"/>
  <c r="H333" i="7"/>
  <c r="G333" i="7"/>
  <c r="H332" i="7"/>
  <c r="G332" i="7"/>
  <c r="H331" i="7"/>
  <c r="G331" i="7"/>
  <c r="H330" i="7"/>
  <c r="G330" i="7"/>
  <c r="H329" i="7"/>
  <c r="G329" i="7"/>
  <c r="H328" i="7"/>
  <c r="G328" i="7"/>
  <c r="H327" i="7"/>
  <c r="G327" i="7"/>
  <c r="H326" i="7"/>
  <c r="G326" i="7"/>
  <c r="H325" i="7"/>
  <c r="G325" i="7"/>
  <c r="H324" i="7"/>
  <c r="G324" i="7"/>
  <c r="H323" i="7"/>
  <c r="G323" i="7"/>
  <c r="H322" i="7"/>
  <c r="G322" i="7"/>
  <c r="H321" i="7"/>
  <c r="G321" i="7"/>
  <c r="H320" i="7"/>
  <c r="G320" i="7"/>
  <c r="H319" i="7"/>
  <c r="G319" i="7"/>
  <c r="H318" i="7"/>
  <c r="G318" i="7"/>
  <c r="H317" i="7"/>
  <c r="G317" i="7"/>
  <c r="H316" i="7"/>
  <c r="G316" i="7"/>
  <c r="H315" i="7"/>
  <c r="G315" i="7"/>
  <c r="H314" i="7"/>
  <c r="G314" i="7"/>
  <c r="H313" i="7"/>
  <c r="G313" i="7"/>
  <c r="H312" i="7"/>
  <c r="G312" i="7"/>
  <c r="H311" i="7"/>
  <c r="G311" i="7"/>
  <c r="H310" i="7"/>
  <c r="G310" i="7"/>
  <c r="H309" i="7"/>
  <c r="G309" i="7"/>
  <c r="H308" i="7"/>
  <c r="G308" i="7"/>
  <c r="H307" i="7"/>
  <c r="G307" i="7"/>
  <c r="H306" i="7"/>
  <c r="G306" i="7"/>
  <c r="H305" i="7"/>
  <c r="G305" i="7"/>
  <c r="H304" i="7"/>
  <c r="G304" i="7"/>
  <c r="H303" i="7"/>
  <c r="G303" i="7"/>
  <c r="H302" i="7"/>
  <c r="G302" i="7"/>
  <c r="H301" i="7"/>
  <c r="G301" i="7"/>
  <c r="H300" i="7"/>
  <c r="G300" i="7"/>
  <c r="H299" i="7"/>
  <c r="G299" i="7"/>
  <c r="H298" i="7"/>
  <c r="G298" i="7"/>
  <c r="H297" i="7"/>
  <c r="G297" i="7"/>
  <c r="H296" i="7"/>
  <c r="G296" i="7"/>
  <c r="H295" i="7"/>
  <c r="G295" i="7"/>
  <c r="H294" i="7"/>
  <c r="G294" i="7"/>
  <c r="H293" i="7"/>
  <c r="G293" i="7"/>
  <c r="H292" i="7"/>
  <c r="G292" i="7"/>
  <c r="H291" i="7"/>
  <c r="G291" i="7"/>
  <c r="H290" i="7"/>
  <c r="G290" i="7"/>
  <c r="H289" i="7"/>
  <c r="G289" i="7"/>
  <c r="H288" i="7"/>
  <c r="G288" i="7"/>
  <c r="H287" i="7"/>
  <c r="G287" i="7"/>
  <c r="H286" i="7"/>
  <c r="G286" i="7"/>
  <c r="H285" i="7"/>
  <c r="G285" i="7"/>
  <c r="H284" i="7"/>
  <c r="G284" i="7"/>
  <c r="H283" i="7"/>
  <c r="G283" i="7"/>
  <c r="H282" i="7"/>
  <c r="G282" i="7"/>
  <c r="H281" i="7"/>
  <c r="G281" i="7"/>
  <c r="H280" i="7"/>
  <c r="G280" i="7"/>
  <c r="H279" i="7"/>
  <c r="G279" i="7"/>
  <c r="H278" i="7"/>
  <c r="G278" i="7"/>
  <c r="H277" i="7"/>
  <c r="G277" i="7"/>
  <c r="H276" i="7"/>
  <c r="G276" i="7"/>
  <c r="H275" i="7"/>
  <c r="G275" i="7"/>
  <c r="H274" i="7"/>
  <c r="G274" i="7"/>
  <c r="H273" i="7"/>
  <c r="G273" i="7"/>
  <c r="H272" i="7"/>
  <c r="G272" i="7"/>
  <c r="H271" i="7"/>
  <c r="G271" i="7"/>
  <c r="H270" i="7"/>
  <c r="G270" i="7"/>
  <c r="H269" i="7"/>
  <c r="G269" i="7"/>
  <c r="H268" i="7"/>
  <c r="G268" i="7"/>
  <c r="H267" i="7"/>
  <c r="G267" i="7"/>
  <c r="H266" i="7"/>
  <c r="G266" i="7"/>
  <c r="H265" i="7"/>
  <c r="G265" i="7"/>
  <c r="H264" i="7"/>
  <c r="G264" i="7"/>
  <c r="H263" i="7"/>
  <c r="G263" i="7"/>
  <c r="H262" i="7"/>
  <c r="G262" i="7"/>
  <c r="H261" i="7"/>
  <c r="G261" i="7"/>
  <c r="H260" i="7"/>
  <c r="G260" i="7"/>
  <c r="H259" i="7"/>
  <c r="G259" i="7"/>
  <c r="H258" i="7"/>
  <c r="G258" i="7"/>
  <c r="H257" i="7"/>
  <c r="G257" i="7"/>
  <c r="H256" i="7"/>
  <c r="G256" i="7"/>
  <c r="H255" i="7"/>
  <c r="G255" i="7"/>
  <c r="H254" i="7"/>
  <c r="G254" i="7"/>
  <c r="H253" i="7"/>
  <c r="G253" i="7"/>
  <c r="H252" i="7"/>
  <c r="G252" i="7"/>
  <c r="H251" i="7"/>
  <c r="G251" i="7"/>
  <c r="H250" i="7"/>
  <c r="G250" i="7"/>
  <c r="H249" i="7"/>
  <c r="G249" i="7"/>
  <c r="H248" i="7"/>
  <c r="G248" i="7"/>
  <c r="H247" i="7"/>
  <c r="G247" i="7"/>
  <c r="H246" i="7"/>
  <c r="G246" i="7"/>
  <c r="H245" i="7"/>
  <c r="G245" i="7"/>
  <c r="H244" i="7"/>
  <c r="G244" i="7"/>
  <c r="H243" i="7"/>
  <c r="G243" i="7"/>
  <c r="H242" i="7"/>
  <c r="G242" i="7"/>
  <c r="H241" i="7"/>
  <c r="G241" i="7"/>
  <c r="H240" i="7"/>
  <c r="G240" i="7"/>
  <c r="H239" i="7"/>
  <c r="G239" i="7"/>
  <c r="H238" i="7"/>
  <c r="G238" i="7"/>
  <c r="H237" i="7"/>
  <c r="G237" i="7"/>
  <c r="H236" i="7"/>
  <c r="G236" i="7"/>
  <c r="H235" i="7"/>
  <c r="G235" i="7"/>
  <c r="H234" i="7"/>
  <c r="G234" i="7"/>
  <c r="H233" i="7"/>
  <c r="G233" i="7"/>
  <c r="H232" i="7"/>
  <c r="G232" i="7"/>
  <c r="H231" i="7"/>
  <c r="G231" i="7"/>
  <c r="H230" i="7"/>
  <c r="G230" i="7"/>
  <c r="H229" i="7"/>
  <c r="G229" i="7"/>
  <c r="H228" i="7"/>
  <c r="G228" i="7"/>
  <c r="H227" i="7"/>
  <c r="G227" i="7"/>
  <c r="H226" i="7"/>
  <c r="G226" i="7"/>
  <c r="H225" i="7"/>
  <c r="G225" i="7"/>
  <c r="H224" i="7"/>
  <c r="G224" i="7"/>
  <c r="H223" i="7"/>
  <c r="G223" i="7"/>
  <c r="H222" i="7"/>
  <c r="G222" i="7"/>
  <c r="H221" i="7"/>
  <c r="G221" i="7"/>
  <c r="H220" i="7"/>
  <c r="G220" i="7"/>
  <c r="H219" i="7"/>
  <c r="G219" i="7"/>
  <c r="H218" i="7"/>
  <c r="G218" i="7"/>
  <c r="H217" i="7"/>
  <c r="G217" i="7"/>
  <c r="H216" i="7"/>
  <c r="G216" i="7"/>
  <c r="H215" i="7"/>
  <c r="G215" i="7"/>
  <c r="H214" i="7"/>
  <c r="G214" i="7"/>
  <c r="H213" i="7"/>
  <c r="G213" i="7"/>
  <c r="H212" i="7"/>
  <c r="G212" i="7"/>
  <c r="H211" i="7"/>
  <c r="G211" i="7"/>
  <c r="H210" i="7"/>
  <c r="G210" i="7"/>
  <c r="H209" i="7"/>
  <c r="G209" i="7"/>
  <c r="H208" i="7"/>
  <c r="G208" i="7"/>
  <c r="H207" i="7"/>
  <c r="G207" i="7"/>
  <c r="H206" i="7"/>
  <c r="G206" i="7"/>
  <c r="H205" i="7"/>
  <c r="G205" i="7"/>
  <c r="H204" i="7"/>
  <c r="G204" i="7"/>
  <c r="H203" i="7"/>
  <c r="G203" i="7"/>
  <c r="H202" i="7"/>
  <c r="G202" i="7"/>
  <c r="H201" i="7"/>
  <c r="G201" i="7"/>
  <c r="H200" i="7"/>
  <c r="G200" i="7"/>
  <c r="H199" i="7"/>
  <c r="G199" i="7"/>
  <c r="H198" i="7"/>
  <c r="G198" i="7"/>
  <c r="H197" i="7"/>
  <c r="G197" i="7"/>
  <c r="H196" i="7"/>
  <c r="G196" i="7"/>
  <c r="H195" i="7"/>
  <c r="G195" i="7"/>
  <c r="H194" i="7"/>
  <c r="G194" i="7"/>
  <c r="H193" i="7"/>
  <c r="G193" i="7"/>
  <c r="H192" i="7"/>
  <c r="G192" i="7"/>
  <c r="H191" i="7"/>
  <c r="G191" i="7"/>
  <c r="H190" i="7"/>
  <c r="G190" i="7"/>
  <c r="H189" i="7"/>
  <c r="G189" i="7"/>
  <c r="H188" i="7"/>
  <c r="G188" i="7"/>
  <c r="H187" i="7"/>
  <c r="G187" i="7"/>
  <c r="H186" i="7"/>
  <c r="G186" i="7"/>
  <c r="H185" i="7"/>
  <c r="G185" i="7"/>
  <c r="H184" i="7"/>
  <c r="G184" i="7"/>
  <c r="H183" i="7"/>
  <c r="G183" i="7"/>
  <c r="H182" i="7"/>
  <c r="G182" i="7"/>
  <c r="H181" i="7"/>
  <c r="G181" i="7"/>
  <c r="H180" i="7"/>
  <c r="G180" i="7"/>
  <c r="H179" i="7"/>
  <c r="G179" i="7"/>
  <c r="H178" i="7"/>
  <c r="G178" i="7"/>
  <c r="H177" i="7"/>
  <c r="G177" i="7"/>
  <c r="H176" i="7"/>
  <c r="G176" i="7"/>
  <c r="H175" i="7"/>
  <c r="G175" i="7"/>
  <c r="H174" i="7"/>
  <c r="G174" i="7"/>
  <c r="H173" i="7"/>
  <c r="G173" i="7"/>
  <c r="H172" i="7"/>
  <c r="G172" i="7"/>
  <c r="H171" i="7"/>
  <c r="G171" i="7"/>
  <c r="H170" i="7"/>
  <c r="G170" i="7"/>
  <c r="H169" i="7"/>
  <c r="G169" i="7"/>
  <c r="H168" i="7"/>
  <c r="G168" i="7"/>
  <c r="H167" i="7"/>
  <c r="G167" i="7"/>
  <c r="H166" i="7"/>
  <c r="G166" i="7"/>
  <c r="H165" i="7"/>
  <c r="G165" i="7"/>
  <c r="H164" i="7"/>
  <c r="G164" i="7"/>
  <c r="H163" i="7"/>
  <c r="G163" i="7"/>
  <c r="H162" i="7"/>
  <c r="G162" i="7"/>
  <c r="H161" i="7"/>
  <c r="G161" i="7"/>
  <c r="H160" i="7"/>
  <c r="G160" i="7"/>
  <c r="H159" i="7"/>
  <c r="G159" i="7"/>
  <c r="H158" i="7"/>
  <c r="G158" i="7"/>
  <c r="H157" i="7"/>
  <c r="G157" i="7"/>
  <c r="H156" i="7"/>
  <c r="G156" i="7"/>
  <c r="H155" i="7"/>
  <c r="G155" i="7"/>
  <c r="H154" i="7"/>
  <c r="G154" i="7"/>
  <c r="H153" i="7"/>
  <c r="G153" i="7"/>
  <c r="H152" i="7"/>
  <c r="G152" i="7"/>
  <c r="H151" i="7"/>
  <c r="G151" i="7"/>
  <c r="H150" i="7"/>
  <c r="G150" i="7"/>
  <c r="H149" i="7"/>
  <c r="G149" i="7"/>
  <c r="H148" i="7"/>
  <c r="G148" i="7"/>
  <c r="H147" i="7"/>
  <c r="G147" i="7"/>
  <c r="H146" i="7"/>
  <c r="G146" i="7"/>
  <c r="H145" i="7"/>
  <c r="G145" i="7"/>
  <c r="H144" i="7"/>
  <c r="G144" i="7"/>
  <c r="H143" i="7"/>
  <c r="G143" i="7"/>
  <c r="H142" i="7"/>
  <c r="G142" i="7"/>
  <c r="H141" i="7"/>
  <c r="G141" i="7"/>
  <c r="H140" i="7"/>
  <c r="G140" i="7"/>
  <c r="H139" i="7"/>
  <c r="G139" i="7"/>
  <c r="H138" i="7"/>
  <c r="G138" i="7"/>
  <c r="H137" i="7"/>
  <c r="G137" i="7"/>
  <c r="H136" i="7"/>
  <c r="G136" i="7"/>
  <c r="H135" i="7"/>
  <c r="G135" i="7"/>
  <c r="H134" i="7"/>
  <c r="G134" i="7"/>
  <c r="H133" i="7"/>
  <c r="G133" i="7"/>
  <c r="H132" i="7"/>
  <c r="G132" i="7"/>
  <c r="H131" i="7"/>
  <c r="G131" i="7"/>
  <c r="H130" i="7"/>
  <c r="G130" i="7"/>
  <c r="H129" i="7"/>
  <c r="G129" i="7"/>
  <c r="H128" i="7"/>
  <c r="G128" i="7"/>
  <c r="H127" i="7"/>
  <c r="G127" i="7"/>
  <c r="H126" i="7"/>
  <c r="G126" i="7"/>
  <c r="H125" i="7"/>
  <c r="G125" i="7"/>
  <c r="H124" i="7"/>
  <c r="G124" i="7"/>
  <c r="H123" i="7"/>
  <c r="G123" i="7"/>
  <c r="H122" i="7"/>
  <c r="G122" i="7"/>
  <c r="H121" i="7"/>
  <c r="G121" i="7"/>
  <c r="H120" i="7"/>
  <c r="G120" i="7"/>
  <c r="H119" i="7"/>
  <c r="G119" i="7"/>
  <c r="H118" i="7"/>
  <c r="G118" i="7"/>
  <c r="H117" i="7"/>
  <c r="G117" i="7"/>
  <c r="H116" i="7"/>
  <c r="G116" i="7"/>
  <c r="H115" i="7"/>
  <c r="G115" i="7"/>
  <c r="H114" i="7"/>
  <c r="G114" i="7"/>
  <c r="H113" i="7"/>
  <c r="G113" i="7"/>
  <c r="H112" i="7"/>
  <c r="G112" i="7"/>
  <c r="H111" i="7"/>
  <c r="G111" i="7"/>
  <c r="H110" i="7"/>
  <c r="G110" i="7"/>
  <c r="H109" i="7"/>
  <c r="G109" i="7"/>
  <c r="H108" i="7"/>
  <c r="G108" i="7"/>
  <c r="H107" i="7"/>
  <c r="G107" i="7"/>
  <c r="H106" i="7"/>
  <c r="G106" i="7"/>
  <c r="H105" i="7"/>
  <c r="G105" i="7"/>
  <c r="H104" i="7"/>
  <c r="G104" i="7"/>
  <c r="H103" i="7"/>
  <c r="G103" i="7"/>
  <c r="H102" i="7"/>
  <c r="G102" i="7"/>
  <c r="H101" i="7"/>
  <c r="G101" i="7"/>
  <c r="H100" i="7"/>
  <c r="G100" i="7"/>
  <c r="H99" i="7"/>
  <c r="G99" i="7"/>
  <c r="H98" i="7"/>
  <c r="G98" i="7"/>
  <c r="H97" i="7"/>
  <c r="G97" i="7"/>
  <c r="H96" i="7"/>
  <c r="G96" i="7"/>
  <c r="H95" i="7"/>
  <c r="G95" i="7"/>
  <c r="H94" i="7"/>
  <c r="G94" i="7"/>
  <c r="H93" i="7"/>
  <c r="G93" i="7"/>
  <c r="H92" i="7"/>
  <c r="G92" i="7"/>
  <c r="H91" i="7"/>
  <c r="G91" i="7"/>
  <c r="H90" i="7"/>
  <c r="G90" i="7"/>
  <c r="H89" i="7"/>
  <c r="G89" i="7"/>
  <c r="H88" i="7"/>
  <c r="G88" i="7"/>
  <c r="H87" i="7"/>
  <c r="G87" i="7"/>
  <c r="H86" i="7"/>
  <c r="G86" i="7"/>
  <c r="H85" i="7"/>
  <c r="G85" i="7"/>
  <c r="H84" i="7"/>
  <c r="G84" i="7"/>
  <c r="H83" i="7"/>
  <c r="G83" i="7"/>
  <c r="H82" i="7"/>
  <c r="G82" i="7"/>
  <c r="H81" i="7"/>
  <c r="G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H70" i="7"/>
  <c r="G70" i="7"/>
  <c r="H69" i="7"/>
  <c r="G69" i="7"/>
  <c r="H68" i="7"/>
  <c r="G68" i="7"/>
  <c r="H67" i="7"/>
  <c r="G67" i="7"/>
  <c r="H66" i="7"/>
  <c r="G66" i="7"/>
  <c r="H65" i="7"/>
  <c r="G65" i="7"/>
  <c r="H64" i="7"/>
  <c r="G64" i="7"/>
  <c r="H63" i="7"/>
  <c r="G63" i="7"/>
  <c r="H62" i="7"/>
  <c r="G62" i="7"/>
  <c r="H61" i="7"/>
  <c r="G61" i="7"/>
  <c r="H60" i="7"/>
  <c r="G60" i="7"/>
  <c r="H59" i="7"/>
  <c r="G59" i="7"/>
  <c r="H58" i="7"/>
  <c r="G58" i="7"/>
  <c r="H57" i="7"/>
  <c r="G57" i="7"/>
  <c r="H56" i="7"/>
  <c r="G56" i="7"/>
  <c r="H55" i="7"/>
  <c r="G55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3" i="7"/>
  <c r="H516" i="7" s="1"/>
  <c r="G3" i="7"/>
  <c r="G516" i="7" s="1"/>
  <c r="K488" i="6"/>
  <c r="F488" i="6" s="1"/>
  <c r="J488" i="6"/>
  <c r="E488" i="6" s="1"/>
  <c r="J489" i="6"/>
  <c r="E489" i="6" s="1"/>
  <c r="K489" i="6"/>
  <c r="F489" i="6" s="1"/>
  <c r="J490" i="6"/>
  <c r="E490" i="6" s="1"/>
  <c r="K490" i="6"/>
  <c r="F490" i="6" s="1"/>
  <c r="J491" i="6"/>
  <c r="E491" i="6" s="1"/>
  <c r="K491" i="6"/>
  <c r="J492" i="6"/>
  <c r="E492" i="6" s="1"/>
  <c r="K492" i="6"/>
  <c r="F492" i="6" s="1"/>
  <c r="J493" i="6"/>
  <c r="K493" i="6"/>
  <c r="F493" i="6" s="1"/>
  <c r="J494" i="6"/>
  <c r="K494" i="6"/>
  <c r="F494" i="6" s="1"/>
  <c r="J495" i="6"/>
  <c r="E495" i="6" s="1"/>
  <c r="K495" i="6"/>
  <c r="F495" i="6" s="1"/>
  <c r="J496" i="6"/>
  <c r="K496" i="6"/>
  <c r="J497" i="6"/>
  <c r="E497" i="6" s="1"/>
  <c r="K497" i="6"/>
  <c r="F497" i="6" s="1"/>
  <c r="J498" i="6"/>
  <c r="E498" i="6" s="1"/>
  <c r="K498" i="6"/>
  <c r="F498" i="6" s="1"/>
  <c r="J499" i="6"/>
  <c r="E499" i="6" s="1"/>
  <c r="K499" i="6"/>
  <c r="J500" i="6"/>
  <c r="E500" i="6" s="1"/>
  <c r="K500" i="6"/>
  <c r="F500" i="6" s="1"/>
  <c r="J501" i="6"/>
  <c r="E501" i="6" s="1"/>
  <c r="K501" i="6"/>
  <c r="F501" i="6" s="1"/>
  <c r="J502" i="6"/>
  <c r="K502" i="6"/>
  <c r="F502" i="6" s="1"/>
  <c r="J503" i="6"/>
  <c r="E503" i="6" s="1"/>
  <c r="K503" i="6"/>
  <c r="F503" i="6" s="1"/>
  <c r="J504" i="6"/>
  <c r="K504" i="6"/>
  <c r="J505" i="6"/>
  <c r="E505" i="6" s="1"/>
  <c r="K505" i="6"/>
  <c r="F505" i="6" s="1"/>
  <c r="J506" i="6"/>
  <c r="K506" i="6"/>
  <c r="J507" i="6"/>
  <c r="E507" i="6" s="1"/>
  <c r="K507" i="6"/>
  <c r="J508" i="6"/>
  <c r="E508" i="6" s="1"/>
  <c r="K508" i="6"/>
  <c r="F508" i="6" s="1"/>
  <c r="J509" i="6"/>
  <c r="E509" i="6" s="1"/>
  <c r="K509" i="6"/>
  <c r="F509" i="6" s="1"/>
  <c r="J510" i="6"/>
  <c r="K510" i="6"/>
  <c r="F510" i="6" s="1"/>
  <c r="J511" i="6"/>
  <c r="K511" i="6"/>
  <c r="J512" i="6"/>
  <c r="E512" i="6" s="1"/>
  <c r="K512" i="6"/>
  <c r="F512" i="6" s="1"/>
  <c r="J513" i="6"/>
  <c r="E513" i="6" s="1"/>
  <c r="K513" i="6"/>
  <c r="F513" i="6" s="1"/>
  <c r="J514" i="6"/>
  <c r="K514" i="6"/>
  <c r="F514" i="6" s="1"/>
  <c r="J515" i="6"/>
  <c r="E515" i="6" s="1"/>
  <c r="K515" i="6"/>
  <c r="J516" i="6"/>
  <c r="E516" i="6" s="1"/>
  <c r="K516" i="6"/>
  <c r="F516" i="6" s="1"/>
  <c r="J517" i="6"/>
  <c r="E517" i="6" s="1"/>
  <c r="K517" i="6"/>
  <c r="F517" i="6" s="1"/>
  <c r="J518" i="6"/>
  <c r="E518" i="6" s="1"/>
  <c r="K518" i="6"/>
  <c r="F518" i="6" s="1"/>
  <c r="J519" i="6"/>
  <c r="E519" i="6" s="1"/>
  <c r="K519" i="6"/>
  <c r="J520" i="6"/>
  <c r="K520" i="6"/>
  <c r="J521" i="6"/>
  <c r="E521" i="6" s="1"/>
  <c r="K521" i="6"/>
  <c r="F521" i="6" s="1"/>
  <c r="J522" i="6"/>
  <c r="K522" i="6"/>
  <c r="F522" i="6" s="1"/>
  <c r="J523" i="6"/>
  <c r="E523" i="6" s="1"/>
  <c r="K523" i="6"/>
  <c r="J524" i="6"/>
  <c r="E524" i="6" s="1"/>
  <c r="K524" i="6"/>
  <c r="F524" i="6" s="1"/>
  <c r="J525" i="6"/>
  <c r="E525" i="6" s="1"/>
  <c r="K525" i="6"/>
  <c r="F525" i="6" s="1"/>
  <c r="J526" i="6"/>
  <c r="K526" i="6"/>
  <c r="F526" i="6" s="1"/>
  <c r="J527" i="6"/>
  <c r="E527" i="6" s="1"/>
  <c r="K527" i="6"/>
  <c r="F527" i="6" s="1"/>
  <c r="J528" i="6"/>
  <c r="E528" i="6" s="1"/>
  <c r="K528" i="6"/>
  <c r="F528" i="6" s="1"/>
  <c r="J529" i="6"/>
  <c r="E529" i="6" s="1"/>
  <c r="K529" i="6"/>
  <c r="F529" i="6" s="1"/>
  <c r="J530" i="6"/>
  <c r="K530" i="6"/>
  <c r="F530" i="6" s="1"/>
  <c r="J531" i="6"/>
  <c r="E531" i="6" s="1"/>
  <c r="K531" i="6"/>
  <c r="F531" i="6" s="1"/>
  <c r="J532" i="6"/>
  <c r="E532" i="6" s="1"/>
  <c r="K532" i="6"/>
  <c r="F532" i="6" s="1"/>
  <c r="J533" i="6"/>
  <c r="E533" i="6" s="1"/>
  <c r="K533" i="6"/>
  <c r="F533" i="6" s="1"/>
  <c r="J534" i="6"/>
  <c r="E534" i="6" s="1"/>
  <c r="K534" i="6"/>
  <c r="F534" i="6" s="1"/>
  <c r="J535" i="6"/>
  <c r="E535" i="6" s="1"/>
  <c r="K535" i="6"/>
  <c r="F535" i="6" s="1"/>
  <c r="J536" i="6"/>
  <c r="E536" i="6" s="1"/>
  <c r="K536" i="6"/>
  <c r="F536" i="6" s="1"/>
  <c r="J537" i="6"/>
  <c r="E537" i="6" s="1"/>
  <c r="K537" i="6"/>
  <c r="F537" i="6" s="1"/>
  <c r="J538" i="6"/>
  <c r="E538" i="6" s="1"/>
  <c r="K538" i="6"/>
  <c r="F538" i="6" s="1"/>
  <c r="J539" i="6"/>
  <c r="E539" i="6" s="1"/>
  <c r="K539" i="6"/>
  <c r="F539" i="6" s="1"/>
  <c r="J540" i="6"/>
  <c r="E540" i="6" s="1"/>
  <c r="K540" i="6"/>
  <c r="F540" i="6" s="1"/>
  <c r="J541" i="6"/>
  <c r="E541" i="6" s="1"/>
  <c r="K541" i="6"/>
  <c r="F541" i="6" s="1"/>
  <c r="J542" i="6"/>
  <c r="E542" i="6" s="1"/>
  <c r="K542" i="6"/>
  <c r="F542" i="6" s="1"/>
  <c r="F491" i="6"/>
  <c r="F499" i="6"/>
  <c r="F507" i="6"/>
  <c r="F515" i="6"/>
  <c r="F519" i="6"/>
  <c r="F523" i="6"/>
  <c r="E530" i="6"/>
  <c r="E526" i="6"/>
  <c r="E522" i="6"/>
  <c r="E514" i="6"/>
  <c r="E510" i="6"/>
  <c r="E502" i="6"/>
  <c r="E494" i="6"/>
  <c r="E493" i="6"/>
  <c r="J356" i="6"/>
  <c r="E356" i="6" s="1"/>
  <c r="K356" i="6"/>
  <c r="F356" i="6" s="1"/>
  <c r="J357" i="6"/>
  <c r="E357" i="6" s="1"/>
  <c r="K357" i="6"/>
  <c r="F357" i="6" s="1"/>
  <c r="J358" i="6"/>
  <c r="E358" i="6" s="1"/>
  <c r="K358" i="6"/>
  <c r="F358" i="6" s="1"/>
  <c r="J359" i="6"/>
  <c r="E359" i="6" s="1"/>
  <c r="K359" i="6"/>
  <c r="F359" i="6" s="1"/>
  <c r="J360" i="6"/>
  <c r="E360" i="6" s="1"/>
  <c r="K360" i="6"/>
  <c r="F360" i="6" s="1"/>
  <c r="J361" i="6"/>
  <c r="E361" i="6" s="1"/>
  <c r="K361" i="6"/>
  <c r="F361" i="6" s="1"/>
  <c r="J362" i="6"/>
  <c r="E362" i="6" s="1"/>
  <c r="K362" i="6"/>
  <c r="F362" i="6" s="1"/>
  <c r="J363" i="6"/>
  <c r="E363" i="6" s="1"/>
  <c r="K363" i="6"/>
  <c r="F363" i="6" s="1"/>
  <c r="J364" i="6"/>
  <c r="E364" i="6" s="1"/>
  <c r="K364" i="6"/>
  <c r="F364" i="6" s="1"/>
  <c r="J365" i="6"/>
  <c r="E365" i="6" s="1"/>
  <c r="K365" i="6"/>
  <c r="F365" i="6" s="1"/>
  <c r="J366" i="6"/>
  <c r="E366" i="6" s="1"/>
  <c r="K366" i="6"/>
  <c r="F366" i="6" s="1"/>
  <c r="J367" i="6"/>
  <c r="E367" i="6" s="1"/>
  <c r="K367" i="6"/>
  <c r="F367" i="6" s="1"/>
  <c r="J368" i="6"/>
  <c r="E368" i="6" s="1"/>
  <c r="K368" i="6"/>
  <c r="F368" i="6" s="1"/>
  <c r="J369" i="6"/>
  <c r="E369" i="6" s="1"/>
  <c r="K369" i="6"/>
  <c r="F369" i="6" s="1"/>
  <c r="J370" i="6"/>
  <c r="K370" i="6"/>
  <c r="J371" i="6"/>
  <c r="E371" i="6" s="1"/>
  <c r="K371" i="6"/>
  <c r="F371" i="6" s="1"/>
  <c r="J372" i="6"/>
  <c r="E372" i="6" s="1"/>
  <c r="K372" i="6"/>
  <c r="F372" i="6" s="1"/>
  <c r="J373" i="6"/>
  <c r="E373" i="6" s="1"/>
  <c r="K373" i="6"/>
  <c r="F373" i="6" s="1"/>
  <c r="J374" i="6"/>
  <c r="E374" i="6" s="1"/>
  <c r="K374" i="6"/>
  <c r="F374" i="6" s="1"/>
  <c r="J375" i="6"/>
  <c r="E375" i="6" s="1"/>
  <c r="K375" i="6"/>
  <c r="F375" i="6" s="1"/>
  <c r="J376" i="6"/>
  <c r="E376" i="6" s="1"/>
  <c r="K376" i="6"/>
  <c r="F376" i="6" s="1"/>
  <c r="J377" i="6"/>
  <c r="E377" i="6" s="1"/>
  <c r="K377" i="6"/>
  <c r="F377" i="6" s="1"/>
  <c r="J378" i="6"/>
  <c r="E378" i="6" s="1"/>
  <c r="K378" i="6"/>
  <c r="F378" i="6" s="1"/>
  <c r="J379" i="6"/>
  <c r="E379" i="6" s="1"/>
  <c r="K379" i="6"/>
  <c r="F379" i="6" s="1"/>
  <c r="J380" i="6"/>
  <c r="E380" i="6" s="1"/>
  <c r="K380" i="6"/>
  <c r="F380" i="6" s="1"/>
  <c r="J381" i="6"/>
  <c r="E381" i="6" s="1"/>
  <c r="K381" i="6"/>
  <c r="F381" i="6" s="1"/>
  <c r="J382" i="6"/>
  <c r="E382" i="6" s="1"/>
  <c r="K382" i="6"/>
  <c r="F382" i="6" s="1"/>
  <c r="J383" i="6"/>
  <c r="E383" i="6" s="1"/>
  <c r="K383" i="6"/>
  <c r="F383" i="6" s="1"/>
  <c r="J384" i="6"/>
  <c r="E384" i="6" s="1"/>
  <c r="K384" i="6"/>
  <c r="F384" i="6" s="1"/>
  <c r="J385" i="6"/>
  <c r="E385" i="6" s="1"/>
  <c r="K385" i="6"/>
  <c r="F385" i="6" s="1"/>
  <c r="J386" i="6"/>
  <c r="E386" i="6" s="1"/>
  <c r="K386" i="6"/>
  <c r="F386" i="6" s="1"/>
  <c r="J387" i="6"/>
  <c r="E387" i="6" s="1"/>
  <c r="K387" i="6"/>
  <c r="F387" i="6" s="1"/>
  <c r="J388" i="6"/>
  <c r="E388" i="6" s="1"/>
  <c r="K388" i="6"/>
  <c r="F388" i="6" s="1"/>
  <c r="J389" i="6"/>
  <c r="E389" i="6" s="1"/>
  <c r="K389" i="6"/>
  <c r="F389" i="6" s="1"/>
  <c r="J390" i="6"/>
  <c r="E390" i="6" s="1"/>
  <c r="K390" i="6"/>
  <c r="F390" i="6" s="1"/>
  <c r="J391" i="6"/>
  <c r="E391" i="6" s="1"/>
  <c r="K391" i="6"/>
  <c r="F391" i="6" s="1"/>
  <c r="J392" i="6"/>
  <c r="E392" i="6" s="1"/>
  <c r="K392" i="6"/>
  <c r="F392" i="6" s="1"/>
  <c r="J393" i="6"/>
  <c r="E393" i="6" s="1"/>
  <c r="K393" i="6"/>
  <c r="F393" i="6" s="1"/>
  <c r="J394" i="6"/>
  <c r="E394" i="6" s="1"/>
  <c r="K394" i="6"/>
  <c r="F394" i="6" s="1"/>
  <c r="J395" i="6"/>
  <c r="E395" i="6" s="1"/>
  <c r="K395" i="6"/>
  <c r="F395" i="6" s="1"/>
  <c r="J396" i="6"/>
  <c r="E396" i="6" s="1"/>
  <c r="K396" i="6"/>
  <c r="F396" i="6" s="1"/>
  <c r="J397" i="6"/>
  <c r="E397" i="6" s="1"/>
  <c r="K397" i="6"/>
  <c r="F397" i="6" s="1"/>
  <c r="J398" i="6"/>
  <c r="E398" i="6" s="1"/>
  <c r="K398" i="6"/>
  <c r="F398" i="6" s="1"/>
  <c r="J399" i="6"/>
  <c r="E399" i="6" s="1"/>
  <c r="K399" i="6"/>
  <c r="F399" i="6" s="1"/>
  <c r="J400" i="6"/>
  <c r="E400" i="6" s="1"/>
  <c r="K400" i="6"/>
  <c r="F400" i="6" s="1"/>
  <c r="J401" i="6"/>
  <c r="E401" i="6" s="1"/>
  <c r="K401" i="6"/>
  <c r="F401" i="6" s="1"/>
  <c r="J402" i="6"/>
  <c r="E402" i="6" s="1"/>
  <c r="K402" i="6"/>
  <c r="F402" i="6" s="1"/>
  <c r="J403" i="6"/>
  <c r="K403" i="6"/>
  <c r="J404" i="6"/>
  <c r="E404" i="6" s="1"/>
  <c r="K404" i="6"/>
  <c r="F404" i="6" s="1"/>
  <c r="J405" i="6"/>
  <c r="E405" i="6" s="1"/>
  <c r="K405" i="6"/>
  <c r="F405" i="6" s="1"/>
  <c r="J406" i="6"/>
  <c r="E406" i="6" s="1"/>
  <c r="K406" i="6"/>
  <c r="F406" i="6" s="1"/>
  <c r="J407" i="6"/>
  <c r="E407" i="6" s="1"/>
  <c r="K407" i="6"/>
  <c r="F407" i="6" s="1"/>
  <c r="J408" i="6"/>
  <c r="E408" i="6" s="1"/>
  <c r="K408" i="6"/>
  <c r="F408" i="6" s="1"/>
  <c r="J409" i="6"/>
  <c r="E409" i="6" s="1"/>
  <c r="K409" i="6"/>
  <c r="F409" i="6" s="1"/>
  <c r="J410" i="6"/>
  <c r="E410" i="6" s="1"/>
  <c r="K410" i="6"/>
  <c r="F410" i="6" s="1"/>
  <c r="J411" i="6"/>
  <c r="E411" i="6" s="1"/>
  <c r="K411" i="6"/>
  <c r="F411" i="6" s="1"/>
  <c r="J412" i="6"/>
  <c r="E412" i="6" s="1"/>
  <c r="K412" i="6"/>
  <c r="F412" i="6" s="1"/>
  <c r="J413" i="6"/>
  <c r="E413" i="6" s="1"/>
  <c r="K413" i="6"/>
  <c r="F413" i="6" s="1"/>
  <c r="J414" i="6"/>
  <c r="E414" i="6" s="1"/>
  <c r="K414" i="6"/>
  <c r="F414" i="6" s="1"/>
  <c r="J415" i="6"/>
  <c r="E415" i="6" s="1"/>
  <c r="K415" i="6"/>
  <c r="F415" i="6" s="1"/>
  <c r="J416" i="6"/>
  <c r="E416" i="6" s="1"/>
  <c r="K416" i="6"/>
  <c r="F416" i="6" s="1"/>
  <c r="J417" i="6"/>
  <c r="E417" i="6" s="1"/>
  <c r="K417" i="6"/>
  <c r="F417" i="6" s="1"/>
  <c r="J418" i="6"/>
  <c r="E418" i="6" s="1"/>
  <c r="K418" i="6"/>
  <c r="F418" i="6" s="1"/>
  <c r="J419" i="6"/>
  <c r="E419" i="6" s="1"/>
  <c r="K419" i="6"/>
  <c r="F419" i="6" s="1"/>
  <c r="J420" i="6"/>
  <c r="E420" i="6" s="1"/>
  <c r="K420" i="6"/>
  <c r="F420" i="6" s="1"/>
  <c r="J421" i="6"/>
  <c r="E421" i="6" s="1"/>
  <c r="K421" i="6"/>
  <c r="F421" i="6" s="1"/>
  <c r="J422" i="6"/>
  <c r="E422" i="6" s="1"/>
  <c r="K422" i="6"/>
  <c r="F422" i="6" s="1"/>
  <c r="J423" i="6"/>
  <c r="E423" i="6" s="1"/>
  <c r="K423" i="6"/>
  <c r="F423" i="6" s="1"/>
  <c r="J424" i="6"/>
  <c r="E424" i="6" s="1"/>
  <c r="K424" i="6"/>
  <c r="F424" i="6" s="1"/>
  <c r="J425" i="6"/>
  <c r="E425" i="6" s="1"/>
  <c r="K425" i="6"/>
  <c r="F425" i="6" s="1"/>
  <c r="J426" i="6"/>
  <c r="E426" i="6" s="1"/>
  <c r="K426" i="6"/>
  <c r="F426" i="6" s="1"/>
  <c r="J427" i="6"/>
  <c r="E427" i="6" s="1"/>
  <c r="K427" i="6"/>
  <c r="F427" i="6" s="1"/>
  <c r="J428" i="6"/>
  <c r="E428" i="6" s="1"/>
  <c r="K428" i="6"/>
  <c r="F428" i="6" s="1"/>
  <c r="J429" i="6"/>
  <c r="E429" i="6" s="1"/>
  <c r="K429" i="6"/>
  <c r="F429" i="6" s="1"/>
  <c r="J430" i="6"/>
  <c r="E430" i="6" s="1"/>
  <c r="K430" i="6"/>
  <c r="F430" i="6" s="1"/>
  <c r="J431" i="6"/>
  <c r="E431" i="6" s="1"/>
  <c r="K431" i="6"/>
  <c r="F431" i="6" s="1"/>
  <c r="J432" i="6"/>
  <c r="E432" i="6" s="1"/>
  <c r="K432" i="6"/>
  <c r="F432" i="6" s="1"/>
  <c r="J433" i="6"/>
  <c r="E433" i="6" s="1"/>
  <c r="K433" i="6"/>
  <c r="F433" i="6" s="1"/>
  <c r="J434" i="6"/>
  <c r="E434" i="6" s="1"/>
  <c r="K434" i="6"/>
  <c r="F434" i="6" s="1"/>
  <c r="J435" i="6"/>
  <c r="E435" i="6" s="1"/>
  <c r="K435" i="6"/>
  <c r="F435" i="6" s="1"/>
  <c r="J436" i="6"/>
  <c r="E436" i="6" s="1"/>
  <c r="K436" i="6"/>
  <c r="F436" i="6" s="1"/>
  <c r="J437" i="6"/>
  <c r="E437" i="6" s="1"/>
  <c r="K437" i="6"/>
  <c r="F437" i="6" s="1"/>
  <c r="J438" i="6"/>
  <c r="E438" i="6" s="1"/>
  <c r="K438" i="6"/>
  <c r="F438" i="6" s="1"/>
  <c r="J439" i="6"/>
  <c r="E439" i="6" s="1"/>
  <c r="K439" i="6"/>
  <c r="F439" i="6" s="1"/>
  <c r="J440" i="6"/>
  <c r="E440" i="6" s="1"/>
  <c r="K440" i="6"/>
  <c r="F440" i="6" s="1"/>
  <c r="J441" i="6"/>
  <c r="E441" i="6" s="1"/>
  <c r="K441" i="6"/>
  <c r="F441" i="6" s="1"/>
  <c r="J442" i="6"/>
  <c r="E442" i="6" s="1"/>
  <c r="K442" i="6"/>
  <c r="F442" i="6" s="1"/>
  <c r="J443" i="6"/>
  <c r="E443" i="6" s="1"/>
  <c r="K443" i="6"/>
  <c r="F443" i="6" s="1"/>
  <c r="J444" i="6"/>
  <c r="E444" i="6" s="1"/>
  <c r="K444" i="6"/>
  <c r="F444" i="6" s="1"/>
  <c r="J445" i="6"/>
  <c r="E445" i="6" s="1"/>
  <c r="K445" i="6"/>
  <c r="F445" i="6" s="1"/>
  <c r="J446" i="6"/>
  <c r="E446" i="6" s="1"/>
  <c r="K446" i="6"/>
  <c r="F446" i="6" s="1"/>
  <c r="J447" i="6"/>
  <c r="E447" i="6" s="1"/>
  <c r="K447" i="6"/>
  <c r="F447" i="6" s="1"/>
  <c r="J448" i="6"/>
  <c r="E448" i="6" s="1"/>
  <c r="K448" i="6"/>
  <c r="F448" i="6" s="1"/>
  <c r="J449" i="6"/>
  <c r="E449" i="6" s="1"/>
  <c r="K449" i="6"/>
  <c r="F449" i="6" s="1"/>
  <c r="J450" i="6"/>
  <c r="K450" i="6"/>
  <c r="J451" i="6"/>
  <c r="E451" i="6" s="1"/>
  <c r="E450" i="6" s="1"/>
  <c r="K451" i="6"/>
  <c r="F451" i="6" s="1"/>
  <c r="F450" i="6" s="1"/>
  <c r="J452" i="6"/>
  <c r="E452" i="6" s="1"/>
  <c r="K452" i="6"/>
  <c r="F452" i="6" s="1"/>
  <c r="J453" i="6"/>
  <c r="E453" i="6" s="1"/>
  <c r="K453" i="6"/>
  <c r="F453" i="6" s="1"/>
  <c r="J454" i="6"/>
  <c r="E454" i="6" s="1"/>
  <c r="K454" i="6"/>
  <c r="F454" i="6" s="1"/>
  <c r="J455" i="6"/>
  <c r="E455" i="6" s="1"/>
  <c r="K455" i="6"/>
  <c r="F455" i="6" s="1"/>
  <c r="J456" i="6"/>
  <c r="E456" i="6" s="1"/>
  <c r="K456" i="6"/>
  <c r="F456" i="6" s="1"/>
  <c r="J457" i="6"/>
  <c r="E457" i="6" s="1"/>
  <c r="K457" i="6"/>
  <c r="F457" i="6" s="1"/>
  <c r="J458" i="6"/>
  <c r="K458" i="6"/>
  <c r="J459" i="6"/>
  <c r="K459" i="6"/>
  <c r="J460" i="6"/>
  <c r="E460" i="6" s="1"/>
  <c r="K460" i="6"/>
  <c r="F460" i="6" s="1"/>
  <c r="J461" i="6"/>
  <c r="E461" i="6" s="1"/>
  <c r="K461" i="6"/>
  <c r="F461" i="6" s="1"/>
  <c r="J462" i="6"/>
  <c r="E462" i="6" s="1"/>
  <c r="K462" i="6"/>
  <c r="F462" i="6" s="1"/>
  <c r="J463" i="6"/>
  <c r="E463" i="6" s="1"/>
  <c r="K463" i="6"/>
  <c r="F463" i="6" s="1"/>
  <c r="J464" i="6"/>
  <c r="E464" i="6" s="1"/>
  <c r="K464" i="6"/>
  <c r="F464" i="6" s="1"/>
  <c r="J465" i="6"/>
  <c r="E465" i="6" s="1"/>
  <c r="K465" i="6"/>
  <c r="F465" i="6" s="1"/>
  <c r="J466" i="6"/>
  <c r="E466" i="6" s="1"/>
  <c r="K466" i="6"/>
  <c r="F466" i="6" s="1"/>
  <c r="J467" i="6"/>
  <c r="E467" i="6" s="1"/>
  <c r="K467" i="6"/>
  <c r="F467" i="6" s="1"/>
  <c r="J468" i="6"/>
  <c r="E468" i="6" s="1"/>
  <c r="K468" i="6"/>
  <c r="F468" i="6" s="1"/>
  <c r="J469" i="6"/>
  <c r="E469" i="6" s="1"/>
  <c r="K469" i="6"/>
  <c r="F469" i="6" s="1"/>
  <c r="J470" i="6"/>
  <c r="K470" i="6"/>
  <c r="J471" i="6"/>
  <c r="E471" i="6" s="1"/>
  <c r="K471" i="6"/>
  <c r="F471" i="6" s="1"/>
  <c r="J472" i="6"/>
  <c r="K472" i="6"/>
  <c r="J473" i="6"/>
  <c r="E473" i="6" s="1"/>
  <c r="K473" i="6"/>
  <c r="F473" i="6" s="1"/>
  <c r="J474" i="6"/>
  <c r="E474" i="6" s="1"/>
  <c r="K474" i="6"/>
  <c r="F474" i="6" s="1"/>
  <c r="J475" i="6"/>
  <c r="E475" i="6" s="1"/>
  <c r="K475" i="6"/>
  <c r="F475" i="6" s="1"/>
  <c r="J476" i="6"/>
  <c r="E476" i="6" s="1"/>
  <c r="K476" i="6"/>
  <c r="F476" i="6" s="1"/>
  <c r="J477" i="6"/>
  <c r="E477" i="6" s="1"/>
  <c r="K477" i="6"/>
  <c r="F477" i="6" s="1"/>
  <c r="J478" i="6"/>
  <c r="E478" i="6" s="1"/>
  <c r="K478" i="6"/>
  <c r="F478" i="6" s="1"/>
  <c r="J479" i="6"/>
  <c r="E479" i="6" s="1"/>
  <c r="K479" i="6"/>
  <c r="F479" i="6" s="1"/>
  <c r="J480" i="6"/>
  <c r="E480" i="6" s="1"/>
  <c r="K480" i="6"/>
  <c r="F480" i="6" s="1"/>
  <c r="J481" i="6"/>
  <c r="K481" i="6"/>
  <c r="J482" i="6"/>
  <c r="E482" i="6" s="1"/>
  <c r="K482" i="6"/>
  <c r="F482" i="6" s="1"/>
  <c r="J483" i="6"/>
  <c r="E483" i="6" s="1"/>
  <c r="K483" i="6"/>
  <c r="F483" i="6" s="1"/>
  <c r="J484" i="6"/>
  <c r="K484" i="6"/>
  <c r="J485" i="6"/>
  <c r="E485" i="6" s="1"/>
  <c r="K485" i="6"/>
  <c r="F485" i="6" s="1"/>
  <c r="J486" i="6"/>
  <c r="E486" i="6" s="1"/>
  <c r="K486" i="6"/>
  <c r="F486" i="6" s="1"/>
  <c r="K355" i="6"/>
  <c r="F355" i="6" s="1"/>
  <c r="J355" i="6"/>
  <c r="E355" i="6" s="1"/>
  <c r="J158" i="6"/>
  <c r="K158" i="6"/>
  <c r="J159" i="6"/>
  <c r="K159" i="6"/>
  <c r="J160" i="6"/>
  <c r="K160" i="6"/>
  <c r="J161" i="6"/>
  <c r="K161" i="6"/>
  <c r="J162" i="6"/>
  <c r="K162" i="6"/>
  <c r="J163" i="6"/>
  <c r="K163" i="6"/>
  <c r="J164" i="6"/>
  <c r="K164" i="6"/>
  <c r="J165" i="6"/>
  <c r="K165" i="6"/>
  <c r="J166" i="6"/>
  <c r="K166" i="6"/>
  <c r="J167" i="6"/>
  <c r="K167" i="6"/>
  <c r="J168" i="6"/>
  <c r="K168" i="6"/>
  <c r="J169" i="6"/>
  <c r="K169" i="6"/>
  <c r="J170" i="6"/>
  <c r="K170" i="6"/>
  <c r="J171" i="6"/>
  <c r="K171" i="6"/>
  <c r="J172" i="6"/>
  <c r="K172" i="6"/>
  <c r="J173" i="6"/>
  <c r="K173" i="6"/>
  <c r="J174" i="6"/>
  <c r="K174" i="6"/>
  <c r="J175" i="6"/>
  <c r="K175" i="6"/>
  <c r="J176" i="6"/>
  <c r="K176" i="6"/>
  <c r="J177" i="6"/>
  <c r="K177" i="6"/>
  <c r="J178" i="6"/>
  <c r="K178" i="6"/>
  <c r="J179" i="6"/>
  <c r="K179" i="6"/>
  <c r="J180" i="6"/>
  <c r="K180" i="6"/>
  <c r="J181" i="6"/>
  <c r="K181" i="6"/>
  <c r="J182" i="6"/>
  <c r="K182" i="6"/>
  <c r="J183" i="6"/>
  <c r="K183" i="6"/>
  <c r="J184" i="6"/>
  <c r="K184" i="6"/>
  <c r="J185" i="6"/>
  <c r="K185" i="6"/>
  <c r="J186" i="6"/>
  <c r="K186" i="6"/>
  <c r="J187" i="6"/>
  <c r="K187" i="6"/>
  <c r="J188" i="6"/>
  <c r="K188" i="6"/>
  <c r="J189" i="6"/>
  <c r="K189" i="6"/>
  <c r="J190" i="6"/>
  <c r="K190" i="6"/>
  <c r="J191" i="6"/>
  <c r="K191" i="6"/>
  <c r="J192" i="6"/>
  <c r="K192" i="6"/>
  <c r="J193" i="6"/>
  <c r="K193" i="6"/>
  <c r="J194" i="6"/>
  <c r="K194" i="6"/>
  <c r="J195" i="6"/>
  <c r="K195" i="6"/>
  <c r="J196" i="6"/>
  <c r="K196" i="6"/>
  <c r="J197" i="6"/>
  <c r="K197" i="6"/>
  <c r="J198" i="6"/>
  <c r="K198" i="6"/>
  <c r="J199" i="6"/>
  <c r="K199" i="6"/>
  <c r="J200" i="6"/>
  <c r="K200" i="6"/>
  <c r="J201" i="6"/>
  <c r="K201" i="6"/>
  <c r="J202" i="6"/>
  <c r="K202" i="6"/>
  <c r="J203" i="6"/>
  <c r="K203" i="6"/>
  <c r="J204" i="6"/>
  <c r="K204" i="6"/>
  <c r="J205" i="6"/>
  <c r="K205" i="6"/>
  <c r="J206" i="6"/>
  <c r="K206" i="6"/>
  <c r="J207" i="6"/>
  <c r="K207" i="6"/>
  <c r="J208" i="6"/>
  <c r="K208" i="6"/>
  <c r="J209" i="6"/>
  <c r="K209" i="6"/>
  <c r="J210" i="6"/>
  <c r="K210" i="6"/>
  <c r="J211" i="6"/>
  <c r="K211" i="6"/>
  <c r="J212" i="6"/>
  <c r="K212" i="6"/>
  <c r="J213" i="6"/>
  <c r="K213" i="6"/>
  <c r="J214" i="6"/>
  <c r="K214" i="6"/>
  <c r="J215" i="6"/>
  <c r="K215" i="6"/>
  <c r="J216" i="6"/>
  <c r="K216" i="6"/>
  <c r="J217" i="6"/>
  <c r="K217" i="6"/>
  <c r="J218" i="6"/>
  <c r="K218" i="6"/>
  <c r="J219" i="6"/>
  <c r="K219" i="6"/>
  <c r="J220" i="6"/>
  <c r="K220" i="6"/>
  <c r="J221" i="6"/>
  <c r="K221" i="6"/>
  <c r="J222" i="6"/>
  <c r="K222" i="6"/>
  <c r="J223" i="6"/>
  <c r="K223" i="6"/>
  <c r="J224" i="6"/>
  <c r="K224" i="6"/>
  <c r="J225" i="6"/>
  <c r="K225" i="6"/>
  <c r="J226" i="6"/>
  <c r="K226" i="6"/>
  <c r="J227" i="6"/>
  <c r="K227" i="6"/>
  <c r="J228" i="6"/>
  <c r="K228" i="6"/>
  <c r="J229" i="6"/>
  <c r="E229" i="6" s="1"/>
  <c r="K229" i="6"/>
  <c r="J230" i="6"/>
  <c r="K230" i="6"/>
  <c r="J231" i="6"/>
  <c r="K231" i="6"/>
  <c r="J232" i="6"/>
  <c r="K232" i="6"/>
  <c r="J233" i="6"/>
  <c r="K233" i="6"/>
  <c r="J234" i="6"/>
  <c r="K234" i="6"/>
  <c r="J235" i="6"/>
  <c r="K235" i="6"/>
  <c r="J236" i="6"/>
  <c r="K236" i="6"/>
  <c r="J237" i="6"/>
  <c r="K237" i="6"/>
  <c r="J238" i="6"/>
  <c r="K238" i="6"/>
  <c r="J239" i="6"/>
  <c r="K239" i="6"/>
  <c r="J240" i="6"/>
  <c r="K240" i="6"/>
  <c r="J241" i="6"/>
  <c r="K241" i="6"/>
  <c r="J242" i="6"/>
  <c r="K242" i="6"/>
  <c r="J243" i="6"/>
  <c r="K243" i="6"/>
  <c r="J244" i="6"/>
  <c r="K244" i="6"/>
  <c r="J245" i="6"/>
  <c r="K245" i="6"/>
  <c r="J246" i="6"/>
  <c r="K246" i="6"/>
  <c r="J247" i="6"/>
  <c r="K247" i="6"/>
  <c r="J248" i="6"/>
  <c r="K248" i="6"/>
  <c r="J249" i="6"/>
  <c r="K249" i="6"/>
  <c r="J250" i="6"/>
  <c r="K250" i="6"/>
  <c r="J251" i="6"/>
  <c r="K251" i="6"/>
  <c r="J252" i="6"/>
  <c r="K252" i="6"/>
  <c r="J253" i="6"/>
  <c r="K253" i="6"/>
  <c r="J254" i="6"/>
  <c r="K254" i="6"/>
  <c r="J255" i="6"/>
  <c r="K255" i="6"/>
  <c r="J256" i="6"/>
  <c r="K256" i="6"/>
  <c r="J257" i="6"/>
  <c r="K257" i="6"/>
  <c r="J258" i="6"/>
  <c r="K258" i="6"/>
  <c r="J259" i="6"/>
  <c r="K259" i="6"/>
  <c r="J260" i="6"/>
  <c r="K260" i="6"/>
  <c r="J261" i="6"/>
  <c r="K261" i="6"/>
  <c r="J262" i="6"/>
  <c r="K262" i="6"/>
  <c r="J263" i="6"/>
  <c r="K263" i="6"/>
  <c r="J264" i="6"/>
  <c r="K264" i="6"/>
  <c r="J265" i="6"/>
  <c r="K265" i="6"/>
  <c r="J266" i="6"/>
  <c r="K266" i="6"/>
  <c r="J267" i="6"/>
  <c r="K267" i="6"/>
  <c r="J268" i="6"/>
  <c r="K268" i="6"/>
  <c r="J269" i="6"/>
  <c r="K269" i="6"/>
  <c r="J270" i="6"/>
  <c r="K270" i="6"/>
  <c r="J271" i="6"/>
  <c r="K271" i="6"/>
  <c r="J272" i="6"/>
  <c r="K272" i="6"/>
  <c r="J273" i="6"/>
  <c r="K273" i="6"/>
  <c r="J274" i="6"/>
  <c r="K274" i="6"/>
  <c r="J275" i="6"/>
  <c r="K275" i="6"/>
  <c r="J276" i="6"/>
  <c r="K276" i="6"/>
  <c r="J277" i="6"/>
  <c r="K277" i="6"/>
  <c r="J278" i="6"/>
  <c r="K278" i="6"/>
  <c r="J279" i="6"/>
  <c r="K279" i="6"/>
  <c r="J280" i="6"/>
  <c r="K280" i="6"/>
  <c r="J281" i="6"/>
  <c r="K281" i="6"/>
  <c r="J282" i="6"/>
  <c r="K282" i="6"/>
  <c r="J283" i="6"/>
  <c r="K283" i="6"/>
  <c r="J284" i="6"/>
  <c r="K284" i="6"/>
  <c r="J285" i="6"/>
  <c r="K285" i="6"/>
  <c r="J286" i="6"/>
  <c r="K286" i="6"/>
  <c r="J287" i="6"/>
  <c r="K287" i="6"/>
  <c r="J288" i="6"/>
  <c r="K288" i="6"/>
  <c r="J289" i="6"/>
  <c r="K289" i="6"/>
  <c r="J290" i="6"/>
  <c r="K290" i="6"/>
  <c r="J291" i="6"/>
  <c r="K291" i="6"/>
  <c r="J292" i="6"/>
  <c r="K292" i="6"/>
  <c r="J293" i="6"/>
  <c r="K293" i="6"/>
  <c r="J294" i="6"/>
  <c r="K294" i="6"/>
  <c r="J295" i="6"/>
  <c r="K295" i="6"/>
  <c r="J296" i="6"/>
  <c r="E296" i="6" s="1"/>
  <c r="K296" i="6"/>
  <c r="F296" i="6" s="1"/>
  <c r="J297" i="6"/>
  <c r="K297" i="6"/>
  <c r="J298" i="6"/>
  <c r="K298" i="6"/>
  <c r="J299" i="6"/>
  <c r="K299" i="6"/>
  <c r="J300" i="6"/>
  <c r="K300" i="6"/>
  <c r="J301" i="6"/>
  <c r="K301" i="6"/>
  <c r="J302" i="6"/>
  <c r="K302" i="6"/>
  <c r="J303" i="6"/>
  <c r="E303" i="6" s="1"/>
  <c r="K303" i="6"/>
  <c r="F303" i="6" s="1"/>
  <c r="J304" i="6"/>
  <c r="K304" i="6"/>
  <c r="J305" i="6"/>
  <c r="K305" i="6"/>
  <c r="J306" i="6"/>
  <c r="K306" i="6"/>
  <c r="J307" i="6"/>
  <c r="K307" i="6"/>
  <c r="J308" i="6"/>
  <c r="E308" i="6" s="1"/>
  <c r="K308" i="6"/>
  <c r="F308" i="6" s="1"/>
  <c r="J309" i="6"/>
  <c r="K309" i="6"/>
  <c r="J310" i="6"/>
  <c r="K310" i="6"/>
  <c r="J311" i="6"/>
  <c r="E311" i="6" s="1"/>
  <c r="K311" i="6"/>
  <c r="F311" i="6" s="1"/>
  <c r="J312" i="6"/>
  <c r="K312" i="6"/>
  <c r="J313" i="6"/>
  <c r="K313" i="6"/>
  <c r="J314" i="6"/>
  <c r="K314" i="6"/>
  <c r="J315" i="6"/>
  <c r="K315" i="6"/>
  <c r="J316" i="6"/>
  <c r="K316" i="6"/>
  <c r="J317" i="6"/>
  <c r="E317" i="6" s="1"/>
  <c r="K317" i="6"/>
  <c r="F317" i="6" s="1"/>
  <c r="J318" i="6"/>
  <c r="K318" i="6"/>
  <c r="J319" i="6"/>
  <c r="K319" i="6"/>
  <c r="J320" i="6"/>
  <c r="K320" i="6"/>
  <c r="J321" i="6"/>
  <c r="K321" i="6"/>
  <c r="J322" i="6"/>
  <c r="K322" i="6"/>
  <c r="J323" i="6"/>
  <c r="K323" i="6"/>
  <c r="J324" i="6"/>
  <c r="K324" i="6"/>
  <c r="J325" i="6"/>
  <c r="K325" i="6"/>
  <c r="F325" i="6" s="1"/>
  <c r="J326" i="6"/>
  <c r="K326" i="6"/>
  <c r="J327" i="6"/>
  <c r="K327" i="6"/>
  <c r="J328" i="6"/>
  <c r="K328" i="6"/>
  <c r="J329" i="6"/>
  <c r="K329" i="6"/>
  <c r="J330" i="6"/>
  <c r="E330" i="6" s="1"/>
  <c r="K330" i="6"/>
  <c r="F330" i="6" s="1"/>
  <c r="J331" i="6"/>
  <c r="K331" i="6"/>
  <c r="J332" i="6"/>
  <c r="K332" i="6"/>
  <c r="J333" i="6"/>
  <c r="K333" i="6"/>
  <c r="J334" i="6"/>
  <c r="K334" i="6"/>
  <c r="J335" i="6"/>
  <c r="K335" i="6"/>
  <c r="J336" i="6"/>
  <c r="K336" i="6"/>
  <c r="J337" i="6"/>
  <c r="E337" i="6" s="1"/>
  <c r="K337" i="6"/>
  <c r="F337" i="6" s="1"/>
  <c r="J338" i="6"/>
  <c r="K338" i="6"/>
  <c r="J339" i="6"/>
  <c r="K339" i="6"/>
  <c r="J340" i="6"/>
  <c r="K340" i="6"/>
  <c r="J341" i="6"/>
  <c r="K341" i="6"/>
  <c r="J342" i="6"/>
  <c r="K342" i="6"/>
  <c r="J343" i="6"/>
  <c r="E343" i="6" s="1"/>
  <c r="K343" i="6"/>
  <c r="F343" i="6" s="1"/>
  <c r="J344" i="6"/>
  <c r="K344" i="6"/>
  <c r="J345" i="6"/>
  <c r="K345" i="6"/>
  <c r="J346" i="6"/>
  <c r="K346" i="6"/>
  <c r="J347" i="6"/>
  <c r="E347" i="6" s="1"/>
  <c r="K347" i="6"/>
  <c r="F347" i="6" s="1"/>
  <c r="J348" i="6"/>
  <c r="K348" i="6"/>
  <c r="J349" i="6"/>
  <c r="K349" i="6"/>
  <c r="J350" i="6"/>
  <c r="K350" i="6"/>
  <c r="J351" i="6"/>
  <c r="K351" i="6"/>
  <c r="J352" i="6"/>
  <c r="K352" i="6"/>
  <c r="J353" i="6"/>
  <c r="K353" i="6"/>
  <c r="K157" i="6"/>
  <c r="J157" i="6"/>
  <c r="E157" i="6" s="1"/>
  <c r="B488" i="6"/>
  <c r="B489" i="6"/>
  <c r="B490" i="6"/>
  <c r="B491" i="6"/>
  <c r="B492" i="6"/>
  <c r="B493" i="6"/>
  <c r="B494" i="6"/>
  <c r="B495" i="6"/>
  <c r="B496" i="6"/>
  <c r="B498" i="6"/>
  <c r="B500" i="6"/>
  <c r="B501" i="6"/>
  <c r="B509" i="6"/>
  <c r="B510" i="6"/>
  <c r="B511" i="6"/>
  <c r="B512" i="6"/>
  <c r="B514" i="6"/>
  <c r="B515" i="6"/>
  <c r="B516" i="6"/>
  <c r="B517" i="6"/>
  <c r="B518" i="6"/>
  <c r="B520" i="6"/>
  <c r="B522" i="6"/>
  <c r="B523" i="6"/>
  <c r="B524" i="6"/>
  <c r="B525" i="6"/>
  <c r="B527" i="6"/>
  <c r="B528" i="6"/>
  <c r="B529" i="6"/>
  <c r="B531" i="6"/>
  <c r="B534" i="6"/>
  <c r="B536" i="6"/>
  <c r="B537" i="6"/>
  <c r="B538" i="6"/>
  <c r="B540" i="6"/>
  <c r="B541" i="6"/>
  <c r="B470" i="6"/>
  <c r="B472" i="6"/>
  <c r="B474" i="6"/>
  <c r="B475" i="6"/>
  <c r="B477" i="6"/>
  <c r="B481" i="6"/>
  <c r="B484" i="6"/>
  <c r="B486" i="6"/>
  <c r="B416" i="6"/>
  <c r="B417" i="6"/>
  <c r="B419" i="6"/>
  <c r="B420" i="6"/>
  <c r="B424" i="6"/>
  <c r="B426" i="6"/>
  <c r="B429" i="6"/>
  <c r="B430" i="6"/>
  <c r="B433" i="6"/>
  <c r="B435" i="6"/>
  <c r="B436" i="6"/>
  <c r="B445" i="6"/>
  <c r="B446" i="6"/>
  <c r="B448" i="6"/>
  <c r="B450" i="6"/>
  <c r="B451" i="6"/>
  <c r="B452" i="6"/>
  <c r="B455" i="6"/>
  <c r="B457" i="6"/>
  <c r="B458" i="6"/>
  <c r="B459" i="6"/>
  <c r="B460" i="6"/>
  <c r="B461" i="6"/>
  <c r="B469" i="6"/>
  <c r="B356" i="6"/>
  <c r="B357" i="6"/>
  <c r="B358" i="6"/>
  <c r="B359" i="6"/>
  <c r="B361" i="6"/>
  <c r="B362" i="6"/>
  <c r="B363" i="6"/>
  <c r="B369" i="6"/>
  <c r="B372" i="6"/>
  <c r="B373" i="6"/>
  <c r="B376" i="6"/>
  <c r="B379" i="6"/>
  <c r="B382" i="6"/>
  <c r="B386" i="6"/>
  <c r="B388" i="6"/>
  <c r="B390" i="6"/>
  <c r="B391" i="6"/>
  <c r="B392" i="6"/>
  <c r="B393" i="6"/>
  <c r="B394" i="6"/>
  <c r="B395" i="6"/>
  <c r="B399" i="6"/>
  <c r="B400" i="6"/>
  <c r="B402" i="6"/>
  <c r="B403" i="6"/>
  <c r="B404" i="6"/>
  <c r="B405" i="6"/>
  <c r="B407" i="6"/>
  <c r="B410" i="6"/>
  <c r="B412" i="6"/>
  <c r="B414" i="6"/>
  <c r="B415" i="6"/>
  <c r="B355" i="6"/>
  <c r="B158" i="6"/>
  <c r="B159" i="6"/>
  <c r="B160" i="6"/>
  <c r="B162" i="6"/>
  <c r="B163" i="6"/>
  <c r="B166" i="6"/>
  <c r="B168" i="6"/>
  <c r="B170" i="6"/>
  <c r="B175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2" i="6"/>
  <c r="B193" i="6"/>
  <c r="B195" i="6"/>
  <c r="B196" i="6"/>
  <c r="B197" i="6"/>
  <c r="B199" i="6"/>
  <c r="B200" i="6"/>
  <c r="B202" i="6"/>
  <c r="B205" i="6"/>
  <c r="B206" i="6"/>
  <c r="B207" i="6"/>
  <c r="B208" i="6"/>
  <c r="B211" i="6"/>
  <c r="B212" i="6"/>
  <c r="B213" i="6"/>
  <c r="B214" i="6"/>
  <c r="B215" i="6"/>
  <c r="B216" i="6"/>
  <c r="B217" i="6"/>
  <c r="B218" i="6"/>
  <c r="B219" i="6"/>
  <c r="B220" i="6"/>
  <c r="B223" i="6"/>
  <c r="B224" i="6"/>
  <c r="B225" i="6"/>
  <c r="B227" i="6"/>
  <c r="B228" i="6"/>
  <c r="B229" i="6"/>
  <c r="B230" i="6"/>
  <c r="B232" i="6"/>
  <c r="B233" i="6"/>
  <c r="B235" i="6"/>
  <c r="B236" i="6"/>
  <c r="B238" i="6"/>
  <c r="B239" i="6"/>
  <c r="B240" i="6"/>
  <c r="B241" i="6"/>
  <c r="B242" i="6"/>
  <c r="B243" i="6"/>
  <c r="B244" i="6"/>
  <c r="B245" i="6"/>
  <c r="B248" i="6"/>
  <c r="B249" i="6"/>
  <c r="B250" i="6"/>
  <c r="B251" i="6"/>
  <c r="B252" i="6"/>
  <c r="B253" i="6"/>
  <c r="B254" i="6"/>
  <c r="B256" i="6"/>
  <c r="B257" i="6"/>
  <c r="B258" i="6"/>
  <c r="B259" i="6"/>
  <c r="B260" i="6"/>
  <c r="B262" i="6"/>
  <c r="B264" i="6"/>
  <c r="B266" i="6"/>
  <c r="B267" i="6"/>
  <c r="B269" i="6"/>
  <c r="B270" i="6"/>
  <c r="B272" i="6"/>
  <c r="B273" i="6"/>
  <c r="B274" i="6"/>
  <c r="B275" i="6"/>
  <c r="B276" i="6"/>
  <c r="B277" i="6"/>
  <c r="B278" i="6"/>
  <c r="B280" i="6"/>
  <c r="B281" i="6"/>
  <c r="B282" i="6"/>
  <c r="B283" i="6"/>
  <c r="B285" i="6"/>
  <c r="B286" i="6"/>
  <c r="B287" i="6"/>
  <c r="B288" i="6"/>
  <c r="B290" i="6"/>
  <c r="B291" i="6"/>
  <c r="B292" i="6"/>
  <c r="B293" i="6"/>
  <c r="B294" i="6"/>
  <c r="B295" i="6"/>
  <c r="B296" i="6"/>
  <c r="B300" i="6"/>
  <c r="B301" i="6"/>
  <c r="B302" i="6"/>
  <c r="B303" i="6"/>
  <c r="B306" i="6"/>
  <c r="B307" i="6"/>
  <c r="B308" i="6"/>
  <c r="B310" i="6"/>
  <c r="B311" i="6"/>
  <c r="B313" i="6"/>
  <c r="B314" i="6"/>
  <c r="B315" i="6"/>
  <c r="B316" i="6"/>
  <c r="B317" i="6"/>
  <c r="B322" i="6"/>
  <c r="B323" i="6"/>
  <c r="B324" i="6"/>
  <c r="B325" i="6"/>
  <c r="B326" i="6"/>
  <c r="B327" i="6"/>
  <c r="B329" i="6"/>
  <c r="B330" i="6"/>
  <c r="B332" i="6"/>
  <c r="B333" i="6"/>
  <c r="B335" i="6"/>
  <c r="B336" i="6"/>
  <c r="B337" i="6"/>
  <c r="B343" i="6"/>
  <c r="B346" i="6"/>
  <c r="B347" i="6"/>
  <c r="B352" i="6"/>
  <c r="B353" i="6"/>
  <c r="B157" i="6"/>
  <c r="P355" i="6" l="1"/>
  <c r="Q86" i="6"/>
  <c r="D489" i="6"/>
  <c r="Q295" i="6"/>
  <c r="Q336" i="6"/>
  <c r="Q158" i="6"/>
  <c r="Q417" i="6"/>
  <c r="Q355" i="6" s="1"/>
  <c r="D417" i="6"/>
  <c r="Q316" i="6"/>
  <c r="Q488" i="6"/>
  <c r="Q12" i="6"/>
  <c r="D86" i="6"/>
  <c r="F520" i="6"/>
  <c r="F504" i="6"/>
  <c r="F496" i="6"/>
  <c r="D59" i="6"/>
  <c r="E481" i="6"/>
  <c r="D457" i="6"/>
  <c r="D355" i="6" s="1"/>
  <c r="E511" i="6"/>
  <c r="E484" i="6"/>
  <c r="E472" i="6"/>
  <c r="F506" i="6"/>
  <c r="D517" i="6"/>
  <c r="D488" i="6" s="1"/>
  <c r="E403" i="6"/>
  <c r="F484" i="6"/>
  <c r="F472" i="6"/>
  <c r="F403" i="6"/>
  <c r="F511" i="6"/>
  <c r="F459" i="6"/>
  <c r="F458" i="6" s="1"/>
  <c r="E325" i="6"/>
  <c r="E459" i="6"/>
  <c r="E458" i="6" s="1"/>
  <c r="E506" i="6"/>
  <c r="F470" i="6"/>
  <c r="F370" i="6"/>
  <c r="E470" i="6"/>
  <c r="E370" i="6"/>
  <c r="F481" i="6"/>
  <c r="E520" i="6"/>
  <c r="E504" i="6"/>
  <c r="E496" i="6"/>
  <c r="D325" i="6"/>
  <c r="D316" i="6" s="1"/>
  <c r="D12" i="6"/>
  <c r="D228" i="6"/>
  <c r="D158" i="6"/>
  <c r="D269" i="6"/>
  <c r="J12" i="6"/>
  <c r="E12" i="6" s="1"/>
  <c r="K12" i="6"/>
  <c r="F12" i="6" s="1"/>
  <c r="J13" i="6"/>
  <c r="E13" i="6" s="1"/>
  <c r="K13" i="6"/>
  <c r="F13" i="6" s="1"/>
  <c r="J14" i="6"/>
  <c r="K14" i="6"/>
  <c r="J15" i="6"/>
  <c r="E15" i="6" s="1"/>
  <c r="K15" i="6"/>
  <c r="F15" i="6" s="1"/>
  <c r="J16" i="6"/>
  <c r="E16" i="6" s="1"/>
  <c r="K16" i="6"/>
  <c r="F16" i="6" s="1"/>
  <c r="J17" i="6"/>
  <c r="E17" i="6" s="1"/>
  <c r="K17" i="6"/>
  <c r="F17" i="6" s="1"/>
  <c r="J18" i="6"/>
  <c r="E18" i="6" s="1"/>
  <c r="K18" i="6"/>
  <c r="F18" i="6" s="1"/>
  <c r="J19" i="6"/>
  <c r="E19" i="6" s="1"/>
  <c r="K19" i="6"/>
  <c r="F19" i="6" s="1"/>
  <c r="J20" i="6"/>
  <c r="E20" i="6" s="1"/>
  <c r="K20" i="6"/>
  <c r="F20" i="6" s="1"/>
  <c r="J21" i="6"/>
  <c r="E21" i="6" s="1"/>
  <c r="K21" i="6"/>
  <c r="F21" i="6" s="1"/>
  <c r="J22" i="6"/>
  <c r="K22" i="6"/>
  <c r="J23" i="6"/>
  <c r="K23" i="6"/>
  <c r="J24" i="6"/>
  <c r="E24" i="6" s="1"/>
  <c r="K24" i="6"/>
  <c r="F24" i="6" s="1"/>
  <c r="J25" i="6"/>
  <c r="E25" i="6" s="1"/>
  <c r="K25" i="6"/>
  <c r="F25" i="6" s="1"/>
  <c r="J26" i="6"/>
  <c r="E26" i="6" s="1"/>
  <c r="K26" i="6"/>
  <c r="F26" i="6" s="1"/>
  <c r="J27" i="6"/>
  <c r="E27" i="6" s="1"/>
  <c r="K27" i="6"/>
  <c r="F27" i="6" s="1"/>
  <c r="J28" i="6"/>
  <c r="E28" i="6" s="1"/>
  <c r="K28" i="6"/>
  <c r="F28" i="6" s="1"/>
  <c r="J29" i="6"/>
  <c r="K29" i="6"/>
  <c r="J30" i="6"/>
  <c r="E30" i="6" s="1"/>
  <c r="K30" i="6"/>
  <c r="F30" i="6" s="1"/>
  <c r="J31" i="6"/>
  <c r="E31" i="6" s="1"/>
  <c r="K31" i="6"/>
  <c r="F31" i="6" s="1"/>
  <c r="J32" i="6"/>
  <c r="E32" i="6" s="1"/>
  <c r="K32" i="6"/>
  <c r="F32" i="6" s="1"/>
  <c r="J33" i="6"/>
  <c r="E33" i="6" s="1"/>
  <c r="K33" i="6"/>
  <c r="F33" i="6" s="1"/>
  <c r="J34" i="6"/>
  <c r="E34" i="6" s="1"/>
  <c r="K34" i="6"/>
  <c r="F34" i="6" s="1"/>
  <c r="J35" i="6"/>
  <c r="E35" i="6" s="1"/>
  <c r="K35" i="6"/>
  <c r="F35" i="6" s="1"/>
  <c r="J36" i="6"/>
  <c r="E36" i="6" s="1"/>
  <c r="K36" i="6"/>
  <c r="F36" i="6" s="1"/>
  <c r="J37" i="6"/>
  <c r="E37" i="6" s="1"/>
  <c r="K37" i="6"/>
  <c r="F37" i="6" s="1"/>
  <c r="J38" i="6"/>
  <c r="E38" i="6" s="1"/>
  <c r="K38" i="6"/>
  <c r="F38" i="6" s="1"/>
  <c r="J39" i="6"/>
  <c r="E39" i="6" s="1"/>
  <c r="K39" i="6"/>
  <c r="F39" i="6" s="1"/>
  <c r="J40" i="6"/>
  <c r="E40" i="6" s="1"/>
  <c r="K40" i="6"/>
  <c r="F40" i="6" s="1"/>
  <c r="J41" i="6"/>
  <c r="E41" i="6" s="1"/>
  <c r="K41" i="6"/>
  <c r="F41" i="6" s="1"/>
  <c r="J42" i="6"/>
  <c r="K42" i="6"/>
  <c r="J43" i="6"/>
  <c r="E43" i="6" s="1"/>
  <c r="K43" i="6"/>
  <c r="F43" i="6" s="1"/>
  <c r="J44" i="6"/>
  <c r="E44" i="6" s="1"/>
  <c r="K44" i="6"/>
  <c r="F44" i="6" s="1"/>
  <c r="J45" i="6"/>
  <c r="K45" i="6"/>
  <c r="J46" i="6"/>
  <c r="E46" i="6" s="1"/>
  <c r="K46" i="6"/>
  <c r="F46" i="6" s="1"/>
  <c r="J47" i="6"/>
  <c r="E47" i="6" s="1"/>
  <c r="K47" i="6"/>
  <c r="F47" i="6" s="1"/>
  <c r="J48" i="6"/>
  <c r="K48" i="6"/>
  <c r="J49" i="6"/>
  <c r="E49" i="6" s="1"/>
  <c r="K49" i="6"/>
  <c r="F49" i="6" s="1"/>
  <c r="J50" i="6"/>
  <c r="K50" i="6"/>
  <c r="J51" i="6"/>
  <c r="E51" i="6" s="1"/>
  <c r="K51" i="6"/>
  <c r="F51" i="6" s="1"/>
  <c r="J52" i="6"/>
  <c r="K52" i="6"/>
  <c r="J53" i="6"/>
  <c r="E53" i="6" s="1"/>
  <c r="K53" i="6"/>
  <c r="F53" i="6" s="1"/>
  <c r="J54" i="6"/>
  <c r="K54" i="6"/>
  <c r="J55" i="6"/>
  <c r="E55" i="6" s="1"/>
  <c r="K55" i="6"/>
  <c r="F55" i="6" s="1"/>
  <c r="J56" i="6"/>
  <c r="E56" i="6" s="1"/>
  <c r="K56" i="6"/>
  <c r="F56" i="6" s="1"/>
  <c r="J57" i="6"/>
  <c r="E57" i="6" s="1"/>
  <c r="K57" i="6"/>
  <c r="F57" i="6" s="1"/>
  <c r="J58" i="6"/>
  <c r="E58" i="6" s="1"/>
  <c r="K58" i="6"/>
  <c r="F58" i="6" s="1"/>
  <c r="J59" i="6"/>
  <c r="K59" i="6"/>
  <c r="J60" i="6"/>
  <c r="K60" i="6"/>
  <c r="J61" i="6"/>
  <c r="E61" i="6" s="1"/>
  <c r="K61" i="6"/>
  <c r="F61" i="6" s="1"/>
  <c r="J62" i="6"/>
  <c r="E62" i="6" s="1"/>
  <c r="K62" i="6"/>
  <c r="F62" i="6" s="1"/>
  <c r="J63" i="6"/>
  <c r="E63" i="6" s="1"/>
  <c r="K63" i="6"/>
  <c r="F63" i="6" s="1"/>
  <c r="J64" i="6"/>
  <c r="E64" i="6" s="1"/>
  <c r="K64" i="6"/>
  <c r="F64" i="6" s="1"/>
  <c r="J65" i="6"/>
  <c r="E65" i="6" s="1"/>
  <c r="K65" i="6"/>
  <c r="F65" i="6" s="1"/>
  <c r="J66" i="6"/>
  <c r="E66" i="6" s="1"/>
  <c r="K66" i="6"/>
  <c r="F66" i="6" s="1"/>
  <c r="J67" i="6"/>
  <c r="E67" i="6" s="1"/>
  <c r="K67" i="6"/>
  <c r="F67" i="6" s="1"/>
  <c r="J68" i="6"/>
  <c r="E68" i="6" s="1"/>
  <c r="K68" i="6"/>
  <c r="F68" i="6" s="1"/>
  <c r="J69" i="6"/>
  <c r="E69" i="6" s="1"/>
  <c r="K69" i="6"/>
  <c r="F69" i="6" s="1"/>
  <c r="J70" i="6"/>
  <c r="K70" i="6"/>
  <c r="J71" i="6"/>
  <c r="E71" i="6" s="1"/>
  <c r="K71" i="6"/>
  <c r="F71" i="6" s="1"/>
  <c r="J72" i="6"/>
  <c r="E72" i="6" s="1"/>
  <c r="K72" i="6"/>
  <c r="F72" i="6" s="1"/>
  <c r="J73" i="6"/>
  <c r="E73" i="6" s="1"/>
  <c r="K73" i="6"/>
  <c r="F73" i="6" s="1"/>
  <c r="J74" i="6"/>
  <c r="E74" i="6" s="1"/>
  <c r="K74" i="6"/>
  <c r="F74" i="6" s="1"/>
  <c r="J75" i="6"/>
  <c r="E75" i="6" s="1"/>
  <c r="K75" i="6"/>
  <c r="F75" i="6" s="1"/>
  <c r="J76" i="6"/>
  <c r="E76" i="6" s="1"/>
  <c r="K76" i="6"/>
  <c r="F76" i="6" s="1"/>
  <c r="J77" i="6"/>
  <c r="K77" i="6"/>
  <c r="J78" i="6"/>
  <c r="E78" i="6" s="1"/>
  <c r="K78" i="6"/>
  <c r="F78" i="6" s="1"/>
  <c r="J79" i="6"/>
  <c r="K79" i="6"/>
  <c r="J80" i="6"/>
  <c r="E80" i="6" s="1"/>
  <c r="K80" i="6"/>
  <c r="F80" i="6" s="1"/>
  <c r="J81" i="6"/>
  <c r="E81" i="6" s="1"/>
  <c r="K81" i="6"/>
  <c r="F81" i="6" s="1"/>
  <c r="J82" i="6"/>
  <c r="E82" i="6" s="1"/>
  <c r="K82" i="6"/>
  <c r="F82" i="6" s="1"/>
  <c r="J83" i="6"/>
  <c r="E83" i="6" s="1"/>
  <c r="K83" i="6"/>
  <c r="F83" i="6" s="1"/>
  <c r="J84" i="6"/>
  <c r="E84" i="6" s="1"/>
  <c r="K84" i="6"/>
  <c r="F84" i="6" s="1"/>
  <c r="J85" i="6"/>
  <c r="K85" i="6"/>
  <c r="J86" i="6"/>
  <c r="K86" i="6"/>
  <c r="J87" i="6"/>
  <c r="E87" i="6" s="1"/>
  <c r="K87" i="6"/>
  <c r="F87" i="6" s="1"/>
  <c r="J88" i="6"/>
  <c r="K88" i="6"/>
  <c r="J89" i="6"/>
  <c r="E89" i="6" s="1"/>
  <c r="K89" i="6"/>
  <c r="F89" i="6" s="1"/>
  <c r="J90" i="6"/>
  <c r="K90" i="6"/>
  <c r="J91" i="6"/>
  <c r="E91" i="6" s="1"/>
  <c r="K91" i="6"/>
  <c r="F91" i="6" s="1"/>
  <c r="J92" i="6"/>
  <c r="E92" i="6" s="1"/>
  <c r="K92" i="6"/>
  <c r="F92" i="6" s="1"/>
  <c r="J93" i="6"/>
  <c r="E93" i="6" s="1"/>
  <c r="K93" i="6"/>
  <c r="F93" i="6" s="1"/>
  <c r="J94" i="6"/>
  <c r="E94" i="6" s="1"/>
  <c r="K94" i="6"/>
  <c r="F94" i="6" s="1"/>
  <c r="J95" i="6"/>
  <c r="E95" i="6" s="1"/>
  <c r="K95" i="6"/>
  <c r="F95" i="6" s="1"/>
  <c r="J96" i="6"/>
  <c r="E96" i="6" s="1"/>
  <c r="K96" i="6"/>
  <c r="F96" i="6" s="1"/>
  <c r="J97" i="6"/>
  <c r="E97" i="6" s="1"/>
  <c r="K97" i="6"/>
  <c r="F97" i="6" s="1"/>
  <c r="J98" i="6"/>
  <c r="E98" i="6" s="1"/>
  <c r="K98" i="6"/>
  <c r="F98" i="6" s="1"/>
  <c r="J99" i="6"/>
  <c r="E99" i="6" s="1"/>
  <c r="K99" i="6"/>
  <c r="F99" i="6" s="1"/>
  <c r="J100" i="6"/>
  <c r="E100" i="6" s="1"/>
  <c r="K100" i="6"/>
  <c r="F100" i="6" s="1"/>
  <c r="J101" i="6"/>
  <c r="E101" i="6" s="1"/>
  <c r="K101" i="6"/>
  <c r="F101" i="6" s="1"/>
  <c r="J102" i="6"/>
  <c r="K102" i="6"/>
  <c r="J103" i="6"/>
  <c r="E103" i="6" s="1"/>
  <c r="K103" i="6"/>
  <c r="F103" i="6" s="1"/>
  <c r="J104" i="6"/>
  <c r="E104" i="6" s="1"/>
  <c r="K104" i="6"/>
  <c r="F104" i="6" s="1"/>
  <c r="J105" i="6"/>
  <c r="E105" i="6" s="1"/>
  <c r="K105" i="6"/>
  <c r="F105" i="6" s="1"/>
  <c r="J106" i="6"/>
  <c r="E106" i="6" s="1"/>
  <c r="K106" i="6"/>
  <c r="F106" i="6" s="1"/>
  <c r="J107" i="6"/>
  <c r="E107" i="6" s="1"/>
  <c r="K107" i="6"/>
  <c r="F107" i="6" s="1"/>
  <c r="J108" i="6"/>
  <c r="E108" i="6" s="1"/>
  <c r="K108" i="6"/>
  <c r="F108" i="6" s="1"/>
  <c r="J109" i="6"/>
  <c r="E109" i="6" s="1"/>
  <c r="K109" i="6"/>
  <c r="F109" i="6" s="1"/>
  <c r="J110" i="6"/>
  <c r="K110" i="6"/>
  <c r="J111" i="6"/>
  <c r="E111" i="6" s="1"/>
  <c r="K111" i="6"/>
  <c r="F111" i="6" s="1"/>
  <c r="J112" i="6"/>
  <c r="E112" i="6" s="1"/>
  <c r="K112" i="6"/>
  <c r="F112" i="6" s="1"/>
  <c r="J113" i="6"/>
  <c r="E113" i="6" s="1"/>
  <c r="K113" i="6"/>
  <c r="F113" i="6" s="1"/>
  <c r="J114" i="6"/>
  <c r="K114" i="6"/>
  <c r="J115" i="6"/>
  <c r="E115" i="6" s="1"/>
  <c r="K115" i="6"/>
  <c r="F115" i="6" s="1"/>
  <c r="J116" i="6"/>
  <c r="E116" i="6" s="1"/>
  <c r="K116" i="6"/>
  <c r="F116" i="6" s="1"/>
  <c r="J117" i="6"/>
  <c r="E117" i="6" s="1"/>
  <c r="K117" i="6"/>
  <c r="F117" i="6" s="1"/>
  <c r="J118" i="6"/>
  <c r="E118" i="6" s="1"/>
  <c r="K118" i="6"/>
  <c r="F118" i="6" s="1"/>
  <c r="J119" i="6"/>
  <c r="E119" i="6" s="1"/>
  <c r="K119" i="6"/>
  <c r="F119" i="6" s="1"/>
  <c r="J120" i="6"/>
  <c r="E120" i="6" s="1"/>
  <c r="K120" i="6"/>
  <c r="F120" i="6" s="1"/>
  <c r="J121" i="6"/>
  <c r="E121" i="6" s="1"/>
  <c r="K121" i="6"/>
  <c r="F121" i="6" s="1"/>
  <c r="J122" i="6"/>
  <c r="E122" i="6" s="1"/>
  <c r="K122" i="6"/>
  <c r="F122" i="6" s="1"/>
  <c r="J123" i="6"/>
  <c r="E123" i="6" s="1"/>
  <c r="K123" i="6"/>
  <c r="F123" i="6" s="1"/>
  <c r="J124" i="6"/>
  <c r="E124" i="6" s="1"/>
  <c r="K124" i="6"/>
  <c r="F124" i="6" s="1"/>
  <c r="J125" i="6"/>
  <c r="E125" i="6" s="1"/>
  <c r="K125" i="6"/>
  <c r="F125" i="6" s="1"/>
  <c r="J126" i="6"/>
  <c r="E126" i="6" s="1"/>
  <c r="K126" i="6"/>
  <c r="F126" i="6" s="1"/>
  <c r="J127" i="6"/>
  <c r="E127" i="6" s="1"/>
  <c r="K127" i="6"/>
  <c r="F127" i="6" s="1"/>
  <c r="J128" i="6"/>
  <c r="E128" i="6" s="1"/>
  <c r="K128" i="6"/>
  <c r="F128" i="6" s="1"/>
  <c r="J129" i="6"/>
  <c r="E129" i="6" s="1"/>
  <c r="K129" i="6"/>
  <c r="F129" i="6" s="1"/>
  <c r="J130" i="6"/>
  <c r="E130" i="6" s="1"/>
  <c r="K130" i="6"/>
  <c r="F130" i="6" s="1"/>
  <c r="J131" i="6"/>
  <c r="E131" i="6" s="1"/>
  <c r="K131" i="6"/>
  <c r="F131" i="6" s="1"/>
  <c r="J132" i="6"/>
  <c r="E132" i="6" s="1"/>
  <c r="K132" i="6"/>
  <c r="F132" i="6" s="1"/>
  <c r="J133" i="6"/>
  <c r="E133" i="6" s="1"/>
  <c r="K133" i="6"/>
  <c r="F133" i="6" s="1"/>
  <c r="J134" i="6"/>
  <c r="E134" i="6" s="1"/>
  <c r="K134" i="6"/>
  <c r="F134" i="6" s="1"/>
  <c r="J135" i="6"/>
  <c r="E135" i="6" s="1"/>
  <c r="K135" i="6"/>
  <c r="F135" i="6" s="1"/>
  <c r="J136" i="6"/>
  <c r="E136" i="6" s="1"/>
  <c r="K136" i="6"/>
  <c r="F136" i="6" s="1"/>
  <c r="J137" i="6"/>
  <c r="E137" i="6" s="1"/>
  <c r="K137" i="6"/>
  <c r="F137" i="6" s="1"/>
  <c r="J138" i="6"/>
  <c r="E138" i="6" s="1"/>
  <c r="K138" i="6"/>
  <c r="F138" i="6" s="1"/>
  <c r="J139" i="6"/>
  <c r="E139" i="6" s="1"/>
  <c r="K139" i="6"/>
  <c r="F139" i="6" s="1"/>
  <c r="J140" i="6"/>
  <c r="E140" i="6" s="1"/>
  <c r="K140" i="6"/>
  <c r="F140" i="6" s="1"/>
  <c r="J141" i="6"/>
  <c r="E141" i="6" s="1"/>
  <c r="K141" i="6"/>
  <c r="F141" i="6" s="1"/>
  <c r="J142" i="6"/>
  <c r="E142" i="6" s="1"/>
  <c r="K142" i="6"/>
  <c r="F142" i="6" s="1"/>
  <c r="J143" i="6"/>
  <c r="E143" i="6" s="1"/>
  <c r="K143" i="6"/>
  <c r="F143" i="6" s="1"/>
  <c r="J144" i="6"/>
  <c r="E144" i="6" s="1"/>
  <c r="K144" i="6"/>
  <c r="F144" i="6" s="1"/>
  <c r="J145" i="6"/>
  <c r="E145" i="6" s="1"/>
  <c r="K145" i="6"/>
  <c r="F145" i="6" s="1"/>
  <c r="J146" i="6"/>
  <c r="E146" i="6" s="1"/>
  <c r="K146" i="6"/>
  <c r="F146" i="6" s="1"/>
  <c r="J147" i="6"/>
  <c r="E147" i="6" s="1"/>
  <c r="K147" i="6"/>
  <c r="F147" i="6" s="1"/>
  <c r="J148" i="6"/>
  <c r="E148" i="6" s="1"/>
  <c r="K148" i="6"/>
  <c r="F148" i="6" s="1"/>
  <c r="J149" i="6"/>
  <c r="E149" i="6" s="1"/>
  <c r="K149" i="6"/>
  <c r="F149" i="6" s="1"/>
  <c r="J150" i="6"/>
  <c r="E150" i="6" s="1"/>
  <c r="K150" i="6"/>
  <c r="F150" i="6" s="1"/>
  <c r="J151" i="6"/>
  <c r="E151" i="6" s="1"/>
  <c r="K151" i="6"/>
  <c r="F151" i="6" s="1"/>
  <c r="J152" i="6"/>
  <c r="E152" i="6" s="1"/>
  <c r="K152" i="6"/>
  <c r="F152" i="6" s="1"/>
  <c r="J153" i="6"/>
  <c r="E153" i="6" s="1"/>
  <c r="K153" i="6"/>
  <c r="F153" i="6" s="1"/>
  <c r="J154" i="6"/>
  <c r="E154" i="6" s="1"/>
  <c r="K154" i="6"/>
  <c r="F154" i="6" s="1"/>
  <c r="J155" i="6"/>
  <c r="E155" i="6" s="1"/>
  <c r="K155" i="6"/>
  <c r="F155" i="6" s="1"/>
  <c r="K11" i="6"/>
  <c r="F11" i="6" s="1"/>
  <c r="J11" i="6"/>
  <c r="E11" i="6" s="1"/>
  <c r="F157" i="6"/>
  <c r="E158" i="6"/>
  <c r="F158" i="6"/>
  <c r="E159" i="6"/>
  <c r="F159" i="6"/>
  <c r="E160" i="6"/>
  <c r="F160" i="6"/>
  <c r="E161" i="6"/>
  <c r="F161" i="6"/>
  <c r="E162" i="6"/>
  <c r="F162" i="6"/>
  <c r="E163" i="6"/>
  <c r="F163" i="6"/>
  <c r="E164" i="6"/>
  <c r="F164" i="6"/>
  <c r="E165" i="6"/>
  <c r="F165" i="6"/>
  <c r="E166" i="6"/>
  <c r="F166" i="6"/>
  <c r="E167" i="6"/>
  <c r="F167" i="6"/>
  <c r="E168" i="6"/>
  <c r="F168" i="6"/>
  <c r="E169" i="6"/>
  <c r="F169" i="6"/>
  <c r="E170" i="6"/>
  <c r="F170" i="6"/>
  <c r="E171" i="6"/>
  <c r="F171" i="6"/>
  <c r="E172" i="6"/>
  <c r="F172" i="6"/>
  <c r="E173" i="6"/>
  <c r="F173" i="6"/>
  <c r="E174" i="6"/>
  <c r="F174" i="6"/>
  <c r="E175" i="6"/>
  <c r="F175" i="6"/>
  <c r="E176" i="6"/>
  <c r="F176" i="6"/>
  <c r="E177" i="6"/>
  <c r="F177" i="6"/>
  <c r="E178" i="6"/>
  <c r="F178" i="6"/>
  <c r="E179" i="6"/>
  <c r="F179" i="6"/>
  <c r="E180" i="6"/>
  <c r="F180" i="6"/>
  <c r="E181" i="6"/>
  <c r="F181" i="6"/>
  <c r="E182" i="6"/>
  <c r="F182" i="6"/>
  <c r="E183" i="6"/>
  <c r="F183" i="6"/>
  <c r="E184" i="6"/>
  <c r="F184" i="6"/>
  <c r="E185" i="6"/>
  <c r="F185" i="6"/>
  <c r="E186" i="6"/>
  <c r="F186" i="6"/>
  <c r="E187" i="6"/>
  <c r="F187" i="6"/>
  <c r="E188" i="6"/>
  <c r="F188" i="6"/>
  <c r="E189" i="6"/>
  <c r="F189" i="6"/>
  <c r="E190" i="6"/>
  <c r="F190" i="6"/>
  <c r="E191" i="6"/>
  <c r="F191" i="6"/>
  <c r="E192" i="6"/>
  <c r="F192" i="6"/>
  <c r="E193" i="6"/>
  <c r="F193" i="6"/>
  <c r="E194" i="6"/>
  <c r="F194" i="6"/>
  <c r="E195" i="6"/>
  <c r="F195" i="6"/>
  <c r="E196" i="6"/>
  <c r="F196" i="6"/>
  <c r="E197" i="6"/>
  <c r="F197" i="6"/>
  <c r="E198" i="6"/>
  <c r="F198" i="6"/>
  <c r="E199" i="6"/>
  <c r="F199" i="6"/>
  <c r="E200" i="6"/>
  <c r="F200" i="6"/>
  <c r="E201" i="6"/>
  <c r="F201" i="6"/>
  <c r="E202" i="6"/>
  <c r="F202" i="6"/>
  <c r="E203" i="6"/>
  <c r="F203" i="6"/>
  <c r="E204" i="6"/>
  <c r="F204" i="6"/>
  <c r="E205" i="6"/>
  <c r="F205" i="6"/>
  <c r="E206" i="6"/>
  <c r="F206" i="6"/>
  <c r="E207" i="6"/>
  <c r="F207" i="6"/>
  <c r="E208" i="6"/>
  <c r="F208" i="6"/>
  <c r="E209" i="6"/>
  <c r="F209" i="6"/>
  <c r="E210" i="6"/>
  <c r="F210" i="6"/>
  <c r="E211" i="6"/>
  <c r="F211" i="6"/>
  <c r="E212" i="6"/>
  <c r="F212" i="6"/>
  <c r="E213" i="6"/>
  <c r="F213" i="6"/>
  <c r="E214" i="6"/>
  <c r="F214" i="6"/>
  <c r="E215" i="6"/>
  <c r="F215" i="6"/>
  <c r="E216" i="6"/>
  <c r="F216" i="6"/>
  <c r="E217" i="6"/>
  <c r="F217" i="6"/>
  <c r="E218" i="6"/>
  <c r="F218" i="6"/>
  <c r="E219" i="6"/>
  <c r="F219" i="6"/>
  <c r="E220" i="6"/>
  <c r="F220" i="6"/>
  <c r="E221" i="6"/>
  <c r="F221" i="6"/>
  <c r="E222" i="6"/>
  <c r="F222" i="6"/>
  <c r="E223" i="6"/>
  <c r="F223" i="6"/>
  <c r="E224" i="6"/>
  <c r="F224" i="6"/>
  <c r="E225" i="6"/>
  <c r="F225" i="6"/>
  <c r="E226" i="6"/>
  <c r="F226" i="6"/>
  <c r="E227" i="6"/>
  <c r="F227" i="6"/>
  <c r="E228" i="6"/>
  <c r="F228" i="6"/>
  <c r="F229" i="6"/>
  <c r="E230" i="6"/>
  <c r="F230" i="6"/>
  <c r="E231" i="6"/>
  <c r="F231" i="6"/>
  <c r="E232" i="6"/>
  <c r="F232" i="6"/>
  <c r="E233" i="6"/>
  <c r="F233" i="6"/>
  <c r="E234" i="6"/>
  <c r="F234" i="6"/>
  <c r="E235" i="6"/>
  <c r="F235" i="6"/>
  <c r="E236" i="6"/>
  <c r="F236" i="6"/>
  <c r="E237" i="6"/>
  <c r="F237" i="6"/>
  <c r="E238" i="6"/>
  <c r="F238" i="6"/>
  <c r="E239" i="6"/>
  <c r="F239" i="6"/>
  <c r="E240" i="6"/>
  <c r="F240" i="6"/>
  <c r="E241" i="6"/>
  <c r="F241" i="6"/>
  <c r="E242" i="6"/>
  <c r="F242" i="6"/>
  <c r="E243" i="6"/>
  <c r="F243" i="6"/>
  <c r="E244" i="6"/>
  <c r="F244" i="6"/>
  <c r="E245" i="6"/>
  <c r="F245" i="6"/>
  <c r="E246" i="6"/>
  <c r="F246" i="6"/>
  <c r="E247" i="6"/>
  <c r="F247" i="6"/>
  <c r="E248" i="6"/>
  <c r="F248" i="6"/>
  <c r="E249" i="6"/>
  <c r="F249" i="6"/>
  <c r="E250" i="6"/>
  <c r="F250" i="6"/>
  <c r="E251" i="6"/>
  <c r="F251" i="6"/>
  <c r="E252" i="6"/>
  <c r="F252" i="6"/>
  <c r="E253" i="6"/>
  <c r="F253" i="6"/>
  <c r="E254" i="6"/>
  <c r="F254" i="6"/>
  <c r="E255" i="6"/>
  <c r="F255" i="6"/>
  <c r="E256" i="6"/>
  <c r="F256" i="6"/>
  <c r="E257" i="6"/>
  <c r="F257" i="6"/>
  <c r="E258" i="6"/>
  <c r="F258" i="6"/>
  <c r="E259" i="6"/>
  <c r="F259" i="6"/>
  <c r="E260" i="6"/>
  <c r="F260" i="6"/>
  <c r="E261" i="6"/>
  <c r="F261" i="6"/>
  <c r="E262" i="6"/>
  <c r="F262" i="6"/>
  <c r="E263" i="6"/>
  <c r="F263" i="6"/>
  <c r="E264" i="6"/>
  <c r="F264" i="6"/>
  <c r="E265" i="6"/>
  <c r="F265" i="6"/>
  <c r="E266" i="6"/>
  <c r="F266" i="6"/>
  <c r="E267" i="6"/>
  <c r="F267" i="6"/>
  <c r="E268" i="6"/>
  <c r="F268" i="6"/>
  <c r="E269" i="6"/>
  <c r="F269" i="6"/>
  <c r="E270" i="6"/>
  <c r="F270" i="6"/>
  <c r="E271" i="6"/>
  <c r="F271" i="6"/>
  <c r="E272" i="6"/>
  <c r="F272" i="6"/>
  <c r="E274" i="6"/>
  <c r="F274" i="6"/>
  <c r="E275" i="6"/>
  <c r="F275" i="6"/>
  <c r="E276" i="6"/>
  <c r="F276" i="6"/>
  <c r="E277" i="6"/>
  <c r="F277" i="6"/>
  <c r="E278" i="6"/>
  <c r="F278" i="6"/>
  <c r="E279" i="6"/>
  <c r="F279" i="6"/>
  <c r="E280" i="6"/>
  <c r="F280" i="6"/>
  <c r="E281" i="6"/>
  <c r="F281" i="6"/>
  <c r="E282" i="6"/>
  <c r="F282" i="6"/>
  <c r="E283" i="6"/>
  <c r="F283" i="6"/>
  <c r="E284" i="6"/>
  <c r="F284" i="6"/>
  <c r="E285" i="6"/>
  <c r="F285" i="6"/>
  <c r="E286" i="6"/>
  <c r="F286" i="6"/>
  <c r="E287" i="6"/>
  <c r="F287" i="6"/>
  <c r="E288" i="6"/>
  <c r="F288" i="6"/>
  <c r="E289" i="6"/>
  <c r="F289" i="6"/>
  <c r="E290" i="6"/>
  <c r="F290" i="6"/>
  <c r="E291" i="6"/>
  <c r="F291" i="6"/>
  <c r="E292" i="6"/>
  <c r="F292" i="6"/>
  <c r="E293" i="6"/>
  <c r="F293" i="6"/>
  <c r="E294" i="6"/>
  <c r="F294" i="6"/>
  <c r="E295" i="6"/>
  <c r="F295" i="6"/>
  <c r="E297" i="6"/>
  <c r="F297" i="6"/>
  <c r="E298" i="6"/>
  <c r="F298" i="6"/>
  <c r="E299" i="6"/>
  <c r="F299" i="6"/>
  <c r="E300" i="6"/>
  <c r="F300" i="6"/>
  <c r="E301" i="6"/>
  <c r="F301" i="6"/>
  <c r="E302" i="6"/>
  <c r="F302" i="6"/>
  <c r="E304" i="6"/>
  <c r="F304" i="6"/>
  <c r="E305" i="6"/>
  <c r="F305" i="6"/>
  <c r="E306" i="6"/>
  <c r="F306" i="6"/>
  <c r="E307" i="6"/>
  <c r="F307" i="6"/>
  <c r="E309" i="6"/>
  <c r="F309" i="6"/>
  <c r="E310" i="6"/>
  <c r="F310" i="6"/>
  <c r="E312" i="6"/>
  <c r="F312" i="6"/>
  <c r="E313" i="6"/>
  <c r="F313" i="6"/>
  <c r="E314" i="6"/>
  <c r="F314" i="6"/>
  <c r="E315" i="6"/>
  <c r="F315" i="6"/>
  <c r="E316" i="6"/>
  <c r="F316" i="6"/>
  <c r="E318" i="6"/>
  <c r="F318" i="6"/>
  <c r="E319" i="6"/>
  <c r="F319" i="6"/>
  <c r="E320" i="6"/>
  <c r="F320" i="6"/>
  <c r="E321" i="6"/>
  <c r="F321" i="6"/>
  <c r="E322" i="6"/>
  <c r="F322" i="6"/>
  <c r="E323" i="6"/>
  <c r="F323" i="6"/>
  <c r="E324" i="6"/>
  <c r="F324" i="6"/>
  <c r="E326" i="6"/>
  <c r="F326" i="6"/>
  <c r="E327" i="6"/>
  <c r="F327" i="6"/>
  <c r="E328" i="6"/>
  <c r="F328" i="6"/>
  <c r="E329" i="6"/>
  <c r="F329" i="6"/>
  <c r="E331" i="6"/>
  <c r="F331" i="6"/>
  <c r="E332" i="6"/>
  <c r="F332" i="6"/>
  <c r="E333" i="6"/>
  <c r="F333" i="6"/>
  <c r="E334" i="6"/>
  <c r="F334" i="6"/>
  <c r="E335" i="6"/>
  <c r="F335" i="6"/>
  <c r="E336" i="6"/>
  <c r="F336" i="6"/>
  <c r="E338" i="6"/>
  <c r="F338" i="6"/>
  <c r="E339" i="6"/>
  <c r="F339" i="6"/>
  <c r="E340" i="6"/>
  <c r="F340" i="6"/>
  <c r="E341" i="6"/>
  <c r="F341" i="6"/>
  <c r="E342" i="6"/>
  <c r="F342" i="6"/>
  <c r="E344" i="6"/>
  <c r="F344" i="6"/>
  <c r="E345" i="6"/>
  <c r="F345" i="6"/>
  <c r="E346" i="6"/>
  <c r="F346" i="6"/>
  <c r="E348" i="6"/>
  <c r="F348" i="6"/>
  <c r="E349" i="6"/>
  <c r="F349" i="6"/>
  <c r="E350" i="6"/>
  <c r="F350" i="6"/>
  <c r="E351" i="6"/>
  <c r="F351" i="6"/>
  <c r="E352" i="6"/>
  <c r="F352" i="6"/>
  <c r="E353" i="6"/>
  <c r="F353" i="6"/>
  <c r="F42" i="6" l="1"/>
  <c r="Q157" i="6"/>
  <c r="Q8" i="6" s="1"/>
  <c r="Q11" i="6"/>
  <c r="E88" i="6"/>
  <c r="E52" i="6"/>
  <c r="E48" i="6"/>
  <c r="F86" i="6"/>
  <c r="F79" i="6"/>
  <c r="F14" i="6"/>
  <c r="E114" i="6"/>
  <c r="E110" i="6"/>
  <c r="E102" i="6"/>
  <c r="E90" i="6"/>
  <c r="E54" i="6"/>
  <c r="E50" i="6"/>
  <c r="F88" i="6"/>
  <c r="F52" i="6"/>
  <c r="F48" i="6"/>
  <c r="F273" i="6"/>
  <c r="F23" i="6"/>
  <c r="F22" i="6" s="1"/>
  <c r="E273" i="6"/>
  <c r="E86" i="6"/>
  <c r="E79" i="6"/>
  <c r="E42" i="6"/>
  <c r="E23" i="6"/>
  <c r="E22" i="6" s="1"/>
  <c r="E14" i="6"/>
  <c r="F70" i="6"/>
  <c r="F114" i="6"/>
  <c r="F110" i="6"/>
  <c r="F102" i="6"/>
  <c r="F90" i="6"/>
  <c r="F54" i="6"/>
  <c r="F50" i="6"/>
  <c r="F29" i="6"/>
  <c r="E70" i="6"/>
  <c r="E29" i="6"/>
  <c r="F77" i="6"/>
  <c r="F60" i="6"/>
  <c r="F45" i="6"/>
  <c r="E77" i="6"/>
  <c r="E60" i="6"/>
  <c r="E45" i="6"/>
  <c r="D11" i="6"/>
  <c r="D157" i="6"/>
  <c r="F3" i="6"/>
  <c r="F4" i="6"/>
  <c r="F5" i="6"/>
  <c r="E4" i="6"/>
  <c r="E5" i="6"/>
  <c r="E3" i="6"/>
  <c r="C3" i="6"/>
  <c r="C6" i="6" s="1"/>
  <c r="M12" i="6"/>
  <c r="M13" i="6"/>
  <c r="M14" i="6"/>
  <c r="M15" i="6"/>
  <c r="P15" i="6" s="1"/>
  <c r="M16" i="6"/>
  <c r="P16" i="6" s="1"/>
  <c r="M17" i="6"/>
  <c r="P17" i="6" s="1"/>
  <c r="M18" i="6"/>
  <c r="M19" i="6"/>
  <c r="P19" i="6" s="1"/>
  <c r="P18" i="6" s="1"/>
  <c r="M20" i="6"/>
  <c r="M21" i="6"/>
  <c r="P21" i="6" s="1"/>
  <c r="M22" i="6"/>
  <c r="M23" i="6"/>
  <c r="M24" i="6"/>
  <c r="P24" i="6" s="1"/>
  <c r="M25" i="6"/>
  <c r="P25" i="6" s="1"/>
  <c r="M26" i="6"/>
  <c r="P26" i="6" s="1"/>
  <c r="M27" i="6"/>
  <c r="P27" i="6" s="1"/>
  <c r="M28" i="6"/>
  <c r="M29" i="6"/>
  <c r="M30" i="6"/>
  <c r="P30" i="6" s="1"/>
  <c r="M31" i="6"/>
  <c r="P31" i="6" s="1"/>
  <c r="M32" i="6"/>
  <c r="P32" i="6" s="1"/>
  <c r="M33" i="6"/>
  <c r="P33" i="6" s="1"/>
  <c r="M34" i="6"/>
  <c r="M35" i="6"/>
  <c r="P35" i="6" s="1"/>
  <c r="M36" i="6"/>
  <c r="P36" i="6" s="1"/>
  <c r="M37" i="6"/>
  <c r="M38" i="6"/>
  <c r="P38" i="6" s="1"/>
  <c r="M39" i="6"/>
  <c r="P39" i="6" s="1"/>
  <c r="M40" i="6"/>
  <c r="M41" i="6"/>
  <c r="P41" i="6" s="1"/>
  <c r="M42" i="6"/>
  <c r="M43" i="6"/>
  <c r="P43" i="6" s="1"/>
  <c r="M44" i="6"/>
  <c r="M45" i="6"/>
  <c r="M46" i="6"/>
  <c r="P46" i="6" s="1"/>
  <c r="M47" i="6"/>
  <c r="M48" i="6"/>
  <c r="M49" i="6"/>
  <c r="P49" i="6" s="1"/>
  <c r="P48" i="6" s="1"/>
  <c r="M50" i="6"/>
  <c r="M51" i="6"/>
  <c r="P51" i="6" s="1"/>
  <c r="M52" i="6"/>
  <c r="M53" i="6"/>
  <c r="P53" i="6" s="1"/>
  <c r="M54" i="6"/>
  <c r="M55" i="6"/>
  <c r="P55" i="6" s="1"/>
  <c r="P54" i="6" s="1"/>
  <c r="M56" i="6"/>
  <c r="M57" i="6"/>
  <c r="P57" i="6" s="1"/>
  <c r="M58" i="6"/>
  <c r="M59" i="6"/>
  <c r="M60" i="6"/>
  <c r="M61" i="6"/>
  <c r="P61" i="6" s="1"/>
  <c r="M62" i="6"/>
  <c r="M63" i="6"/>
  <c r="P63" i="6" s="1"/>
  <c r="M64" i="6"/>
  <c r="P64" i="6" s="1"/>
  <c r="M65" i="6"/>
  <c r="P65" i="6" s="1"/>
  <c r="M66" i="6"/>
  <c r="P66" i="6" s="1"/>
  <c r="M67" i="6"/>
  <c r="P67" i="6" s="1"/>
  <c r="M68" i="6"/>
  <c r="P68" i="6" s="1"/>
  <c r="M69" i="6"/>
  <c r="P69" i="6" s="1"/>
  <c r="M70" i="6"/>
  <c r="M71" i="6"/>
  <c r="P71" i="6" s="1"/>
  <c r="M72" i="6"/>
  <c r="P72" i="6" s="1"/>
  <c r="M73" i="6"/>
  <c r="P73" i="6" s="1"/>
  <c r="M74" i="6"/>
  <c r="P74" i="6" s="1"/>
  <c r="M75" i="6"/>
  <c r="P75" i="6" s="1"/>
  <c r="M76" i="6"/>
  <c r="P76" i="6" s="1"/>
  <c r="M77" i="6"/>
  <c r="M78" i="6"/>
  <c r="M79" i="6"/>
  <c r="M80" i="6"/>
  <c r="P80" i="6" s="1"/>
  <c r="M81" i="6"/>
  <c r="M82" i="6"/>
  <c r="M83" i="6"/>
  <c r="M84" i="6"/>
  <c r="M85" i="6"/>
  <c r="P85" i="6" s="1"/>
  <c r="M86" i="6"/>
  <c r="M87" i="6"/>
  <c r="M88" i="6"/>
  <c r="M89" i="6"/>
  <c r="M90" i="6"/>
  <c r="M91" i="6"/>
  <c r="M92" i="6"/>
  <c r="P92" i="6" s="1"/>
  <c r="M93" i="6"/>
  <c r="M94" i="6"/>
  <c r="M95" i="6"/>
  <c r="P95" i="6" s="1"/>
  <c r="P94" i="6" s="1"/>
  <c r="M96" i="6"/>
  <c r="M97" i="6"/>
  <c r="M98" i="6"/>
  <c r="P98" i="6" s="1"/>
  <c r="M99" i="6"/>
  <c r="P99" i="6" s="1"/>
  <c r="M100" i="6"/>
  <c r="P100" i="6" s="1"/>
  <c r="M101" i="6"/>
  <c r="M102" i="6"/>
  <c r="M103" i="6"/>
  <c r="M104" i="6"/>
  <c r="M105" i="6"/>
  <c r="M106" i="6"/>
  <c r="M107" i="6"/>
  <c r="P107" i="6" s="1"/>
  <c r="M108" i="6"/>
  <c r="M109" i="6"/>
  <c r="M110" i="6"/>
  <c r="M111" i="6"/>
  <c r="P111" i="6" s="1"/>
  <c r="P110" i="6" s="1"/>
  <c r="M112" i="6"/>
  <c r="M113" i="6"/>
  <c r="M114" i="6"/>
  <c r="M115" i="6"/>
  <c r="P115" i="6" s="1"/>
  <c r="M116" i="6"/>
  <c r="M117" i="6"/>
  <c r="M118" i="6"/>
  <c r="M119" i="6"/>
  <c r="M120" i="6"/>
  <c r="P120" i="6" s="1"/>
  <c r="M121" i="6"/>
  <c r="M122" i="6"/>
  <c r="M123" i="6"/>
  <c r="M124" i="6"/>
  <c r="P124" i="6" s="1"/>
  <c r="M125" i="6"/>
  <c r="M126" i="6"/>
  <c r="M127" i="6"/>
  <c r="P127" i="6" s="1"/>
  <c r="M128" i="6"/>
  <c r="P128" i="6" s="1"/>
  <c r="M129" i="6"/>
  <c r="M130" i="6"/>
  <c r="M131" i="6"/>
  <c r="M132" i="6"/>
  <c r="P132" i="6" s="1"/>
  <c r="M133" i="6"/>
  <c r="P133" i="6" s="1"/>
  <c r="M134" i="6"/>
  <c r="M135" i="6"/>
  <c r="M136" i="6"/>
  <c r="M137" i="6"/>
  <c r="M138" i="6"/>
  <c r="P138" i="6" s="1"/>
  <c r="M139" i="6"/>
  <c r="P139" i="6" s="1"/>
  <c r="M140" i="6"/>
  <c r="M141" i="6"/>
  <c r="M142" i="6"/>
  <c r="P142" i="6" s="1"/>
  <c r="M143" i="6"/>
  <c r="M144" i="6"/>
  <c r="M145" i="6"/>
  <c r="M146" i="6"/>
  <c r="M147" i="6"/>
  <c r="M148" i="6"/>
  <c r="M149" i="6"/>
  <c r="P149" i="6" s="1"/>
  <c r="M150" i="6"/>
  <c r="M151" i="6"/>
  <c r="P151" i="6" s="1"/>
  <c r="M152" i="6"/>
  <c r="M153" i="6"/>
  <c r="M154" i="6"/>
  <c r="P154" i="6" s="1"/>
  <c r="M155" i="6"/>
  <c r="P155" i="6" s="1"/>
  <c r="M11" i="6"/>
  <c r="P78" i="6"/>
  <c r="P34" i="6"/>
  <c r="P62" i="6"/>
  <c r="P162" i="6"/>
  <c r="B11" i="6"/>
  <c r="B12" i="6"/>
  <c r="B13" i="6"/>
  <c r="B14" i="6"/>
  <c r="B17" i="6"/>
  <c r="B18" i="6"/>
  <c r="B20" i="6"/>
  <c r="B22" i="6"/>
  <c r="B23" i="6"/>
  <c r="B28" i="6"/>
  <c r="B37" i="6"/>
  <c r="B39" i="6"/>
  <c r="B40" i="6"/>
  <c r="B42" i="6"/>
  <c r="B44" i="6"/>
  <c r="B45" i="6"/>
  <c r="B47" i="6"/>
  <c r="B48" i="6"/>
  <c r="B50" i="6"/>
  <c r="B52" i="6"/>
  <c r="B54" i="6"/>
  <c r="B56" i="6"/>
  <c r="B58" i="6"/>
  <c r="B59" i="6"/>
  <c r="B60" i="6"/>
  <c r="B70" i="6"/>
  <c r="B77" i="6"/>
  <c r="B79" i="6"/>
  <c r="B81" i="6"/>
  <c r="B82" i="6"/>
  <c r="B83" i="6"/>
  <c r="B84" i="6"/>
  <c r="B86" i="6"/>
  <c r="B87" i="6"/>
  <c r="B88" i="6"/>
  <c r="B89" i="6"/>
  <c r="B90" i="6"/>
  <c r="B91" i="6"/>
  <c r="B93" i="6"/>
  <c r="B94" i="6"/>
  <c r="B96" i="6"/>
  <c r="B97" i="6"/>
  <c r="B99" i="6"/>
  <c r="B100" i="6"/>
  <c r="B101" i="6"/>
  <c r="B103" i="6"/>
  <c r="B104" i="6"/>
  <c r="B105" i="6"/>
  <c r="B106" i="6"/>
  <c r="B108" i="6"/>
  <c r="B109" i="6"/>
  <c r="B110" i="6"/>
  <c r="B112" i="6"/>
  <c r="B113" i="6"/>
  <c r="B114" i="6"/>
  <c r="B116" i="6"/>
  <c r="B117" i="6"/>
  <c r="B118" i="6"/>
  <c r="B119" i="6"/>
  <c r="B121" i="6"/>
  <c r="B122" i="6"/>
  <c r="B123" i="6"/>
  <c r="B125" i="6"/>
  <c r="B126" i="6"/>
  <c r="B129" i="6"/>
  <c r="B130" i="6"/>
  <c r="B131" i="6"/>
  <c r="B134" i="6"/>
  <c r="B136" i="6"/>
  <c r="B139" i="6"/>
  <c r="B140" i="6"/>
  <c r="B141" i="6"/>
  <c r="B142" i="6"/>
  <c r="B143" i="6"/>
  <c r="B144" i="6"/>
  <c r="B145" i="6"/>
  <c r="B146" i="6"/>
  <c r="B147" i="6"/>
  <c r="B148" i="6"/>
  <c r="B150" i="6"/>
  <c r="B152" i="6"/>
  <c r="B153" i="6"/>
  <c r="B155" i="6"/>
  <c r="H135" i="6"/>
  <c r="P52" i="6" l="1"/>
  <c r="P47" i="6" s="1"/>
  <c r="P20" i="6"/>
  <c r="P119" i="6"/>
  <c r="P14" i="6"/>
  <c r="P45" i="6"/>
  <c r="P84" i="6"/>
  <c r="P114" i="6"/>
  <c r="P50" i="6"/>
  <c r="P70" i="6"/>
  <c r="P60" i="6"/>
  <c r="F59" i="6"/>
  <c r="E59" i="6"/>
  <c r="P83" i="6"/>
  <c r="P44" i="6"/>
  <c r="P104" i="6"/>
  <c r="P136" i="6"/>
  <c r="P135" i="6" s="1"/>
  <c r="E6" i="6"/>
  <c r="P103" i="6"/>
  <c r="P102" i="6" s="1"/>
  <c r="P118" i="6"/>
  <c r="F6" i="6"/>
  <c r="P143" i="6"/>
  <c r="P144" i="6"/>
  <c r="P117" i="6"/>
  <c r="P141" i="6"/>
  <c r="P125" i="6"/>
  <c r="P58" i="6"/>
  <c r="P82" i="6"/>
  <c r="P113" i="6"/>
  <c r="P81" i="6"/>
  <c r="P89" i="6"/>
  <c r="P56" i="6"/>
  <c r="P123" i="6"/>
  <c r="P146" i="6"/>
  <c r="P108" i="6"/>
  <c r="P106" i="6" s="1"/>
  <c r="P97" i="6"/>
  <c r="P96" i="6" s="1"/>
  <c r="P145" i="6"/>
  <c r="P152" i="6"/>
  <c r="P105" i="6"/>
  <c r="P42" i="6"/>
  <c r="P40" i="6" s="1"/>
  <c r="P37" i="6" s="1"/>
  <c r="P150" i="6"/>
  <c r="P77" i="6"/>
  <c r="P153" i="6"/>
  <c r="P137" i="6"/>
  <c r="P79" i="6"/>
  <c r="P93" i="6"/>
  <c r="P148" i="6"/>
  <c r="P23" i="6"/>
  <c r="P131" i="6"/>
  <c r="P91" i="6"/>
  <c r="P90" i="6" s="1"/>
  <c r="P29" i="6"/>
  <c r="P28" i="6" s="1"/>
  <c r="P126" i="6"/>
  <c r="H12" i="6"/>
  <c r="H13" i="6"/>
  <c r="H14" i="6"/>
  <c r="H15" i="6"/>
  <c r="C15" i="6" s="1"/>
  <c r="H16" i="6"/>
  <c r="C16" i="6" s="1"/>
  <c r="H17" i="6"/>
  <c r="C17" i="6" s="1"/>
  <c r="H18" i="6"/>
  <c r="H19" i="6"/>
  <c r="C19" i="6" s="1"/>
  <c r="H20" i="6"/>
  <c r="H21" i="6"/>
  <c r="C21" i="6" s="1"/>
  <c r="H22" i="6"/>
  <c r="H23" i="6"/>
  <c r="H24" i="6"/>
  <c r="C24" i="6" s="1"/>
  <c r="H25" i="6"/>
  <c r="C25" i="6" s="1"/>
  <c r="H26" i="6"/>
  <c r="C26" i="6" s="1"/>
  <c r="H27" i="6"/>
  <c r="C27" i="6" s="1"/>
  <c r="H28" i="6"/>
  <c r="H29" i="6"/>
  <c r="H30" i="6"/>
  <c r="C30" i="6" s="1"/>
  <c r="H31" i="6"/>
  <c r="C31" i="6" s="1"/>
  <c r="H32" i="6"/>
  <c r="C32" i="6" s="1"/>
  <c r="H33" i="6"/>
  <c r="C33" i="6" s="1"/>
  <c r="H34" i="6"/>
  <c r="C34" i="6" s="1"/>
  <c r="H35" i="6"/>
  <c r="C35" i="6" s="1"/>
  <c r="H36" i="6"/>
  <c r="C36" i="6" s="1"/>
  <c r="H37" i="6"/>
  <c r="H38" i="6"/>
  <c r="C38" i="6" s="1"/>
  <c r="H39" i="6"/>
  <c r="C39" i="6" s="1"/>
  <c r="H40" i="6"/>
  <c r="H41" i="6"/>
  <c r="C41" i="6" s="1"/>
  <c r="H42" i="6"/>
  <c r="H43" i="6"/>
  <c r="C43" i="6" s="1"/>
  <c r="H44" i="6"/>
  <c r="C44" i="6" s="1"/>
  <c r="H45" i="6"/>
  <c r="H46" i="6"/>
  <c r="C46" i="6" s="1"/>
  <c r="H47" i="6"/>
  <c r="H48" i="6"/>
  <c r="H49" i="6"/>
  <c r="C49" i="6" s="1"/>
  <c r="H50" i="6"/>
  <c r="H51" i="6"/>
  <c r="C51" i="6" s="1"/>
  <c r="H52" i="6"/>
  <c r="H53" i="6"/>
  <c r="C53" i="6" s="1"/>
  <c r="H54" i="6"/>
  <c r="H55" i="6"/>
  <c r="C55" i="6" s="1"/>
  <c r="H56" i="6"/>
  <c r="H57" i="6"/>
  <c r="C57" i="6" s="1"/>
  <c r="H58" i="6"/>
  <c r="C58" i="6" s="1"/>
  <c r="H59" i="6"/>
  <c r="H60" i="6"/>
  <c r="H61" i="6"/>
  <c r="C61" i="6" s="1"/>
  <c r="H62" i="6"/>
  <c r="C62" i="6" s="1"/>
  <c r="H63" i="6"/>
  <c r="C63" i="6" s="1"/>
  <c r="H64" i="6"/>
  <c r="C64" i="6" s="1"/>
  <c r="H65" i="6"/>
  <c r="C65" i="6" s="1"/>
  <c r="H66" i="6"/>
  <c r="C66" i="6" s="1"/>
  <c r="H67" i="6"/>
  <c r="C67" i="6" s="1"/>
  <c r="H68" i="6"/>
  <c r="C68" i="6" s="1"/>
  <c r="H69" i="6"/>
  <c r="C69" i="6" s="1"/>
  <c r="H70" i="6"/>
  <c r="H71" i="6"/>
  <c r="C71" i="6" s="1"/>
  <c r="H72" i="6"/>
  <c r="C72" i="6" s="1"/>
  <c r="H73" i="6"/>
  <c r="C73" i="6" s="1"/>
  <c r="H74" i="6"/>
  <c r="C74" i="6" s="1"/>
  <c r="H75" i="6"/>
  <c r="C75" i="6" s="1"/>
  <c r="H76" i="6"/>
  <c r="C76" i="6" s="1"/>
  <c r="H77" i="6"/>
  <c r="H78" i="6"/>
  <c r="C78" i="6" s="1"/>
  <c r="H79" i="6"/>
  <c r="H80" i="6"/>
  <c r="C80" i="6" s="1"/>
  <c r="H81" i="6"/>
  <c r="C81" i="6" s="1"/>
  <c r="H82" i="6"/>
  <c r="C82" i="6" s="1"/>
  <c r="H83" i="6"/>
  <c r="C83" i="6" s="1"/>
  <c r="H84" i="6"/>
  <c r="H85" i="6"/>
  <c r="C85" i="6" s="1"/>
  <c r="H86" i="6"/>
  <c r="H87" i="6"/>
  <c r="H88" i="6"/>
  <c r="H89" i="6"/>
  <c r="C89" i="6" s="1"/>
  <c r="H90" i="6"/>
  <c r="H91" i="6"/>
  <c r="H92" i="6"/>
  <c r="C92" i="6" s="1"/>
  <c r="H93" i="6"/>
  <c r="H94" i="6"/>
  <c r="H95" i="6"/>
  <c r="C95" i="6" s="1"/>
  <c r="H96" i="6"/>
  <c r="H97" i="6"/>
  <c r="C97" i="6" s="1"/>
  <c r="H98" i="6"/>
  <c r="C98" i="6" s="1"/>
  <c r="H99" i="6"/>
  <c r="C99" i="6" s="1"/>
  <c r="H100" i="6"/>
  <c r="C100" i="6" s="1"/>
  <c r="H101" i="6"/>
  <c r="H102" i="6"/>
  <c r="H103" i="6"/>
  <c r="C103" i="6" s="1"/>
  <c r="H104" i="6"/>
  <c r="C104" i="6" s="1"/>
  <c r="H105" i="6"/>
  <c r="C105" i="6" s="1"/>
  <c r="H106" i="6"/>
  <c r="H107" i="6"/>
  <c r="C107" i="6" s="1"/>
  <c r="H108" i="6"/>
  <c r="C108" i="6" s="1"/>
  <c r="H109" i="6"/>
  <c r="H110" i="6"/>
  <c r="H111" i="6"/>
  <c r="C111" i="6" s="1"/>
  <c r="H112" i="6"/>
  <c r="H113" i="6"/>
  <c r="C113" i="6" s="1"/>
  <c r="H114" i="6"/>
  <c r="H115" i="6"/>
  <c r="C115" i="6" s="1"/>
  <c r="H116" i="6"/>
  <c r="H117" i="6"/>
  <c r="C117" i="6" s="1"/>
  <c r="H118" i="6"/>
  <c r="C118" i="6" s="1"/>
  <c r="H119" i="6"/>
  <c r="H120" i="6"/>
  <c r="C120" i="6" s="1"/>
  <c r="H121" i="6"/>
  <c r="H122" i="6"/>
  <c r="H123" i="6"/>
  <c r="H124" i="6"/>
  <c r="C124" i="6" s="1"/>
  <c r="H125" i="6"/>
  <c r="C125" i="6" s="1"/>
  <c r="H126" i="6"/>
  <c r="H127" i="6"/>
  <c r="C127" i="6" s="1"/>
  <c r="H128" i="6"/>
  <c r="C128" i="6" s="1"/>
  <c r="H129" i="6"/>
  <c r="H130" i="6"/>
  <c r="H131" i="6"/>
  <c r="H132" i="6"/>
  <c r="C132" i="6" s="1"/>
  <c r="H133" i="6"/>
  <c r="C133" i="6" s="1"/>
  <c r="H134" i="6"/>
  <c r="H136" i="6"/>
  <c r="C136" i="6" s="1"/>
  <c r="C135" i="6" s="1"/>
  <c r="H137" i="6"/>
  <c r="H138" i="6"/>
  <c r="C138" i="6" s="1"/>
  <c r="H139" i="6"/>
  <c r="C139" i="6" s="1"/>
  <c r="H140" i="6"/>
  <c r="H141" i="6"/>
  <c r="C141" i="6" s="1"/>
  <c r="H142" i="6"/>
  <c r="C142" i="6" s="1"/>
  <c r="H143" i="6"/>
  <c r="C143" i="6" s="1"/>
  <c r="H144" i="6"/>
  <c r="C144" i="6" s="1"/>
  <c r="H145" i="6"/>
  <c r="C145" i="6" s="1"/>
  <c r="H146" i="6"/>
  <c r="C146" i="6" s="1"/>
  <c r="H147" i="6"/>
  <c r="H148" i="6"/>
  <c r="H149" i="6"/>
  <c r="C149" i="6" s="1"/>
  <c r="H150" i="6"/>
  <c r="H151" i="6"/>
  <c r="C151" i="6" s="1"/>
  <c r="H152" i="6"/>
  <c r="C152" i="6" s="1"/>
  <c r="H153" i="6"/>
  <c r="H154" i="6"/>
  <c r="C154" i="6" s="1"/>
  <c r="H155" i="6"/>
  <c r="C155" i="6" s="1"/>
  <c r="H157" i="6"/>
  <c r="H158" i="6"/>
  <c r="H159" i="6"/>
  <c r="H160" i="6"/>
  <c r="H161" i="6"/>
  <c r="C161" i="6" s="1"/>
  <c r="C160" i="6" s="1"/>
  <c r="H162" i="6"/>
  <c r="H163" i="6"/>
  <c r="C163" i="6" s="1"/>
  <c r="H164" i="6"/>
  <c r="C164" i="6" s="1"/>
  <c r="H165" i="6"/>
  <c r="C165" i="6" s="1"/>
  <c r="H166" i="6"/>
  <c r="C166" i="6" s="1"/>
  <c r="H167" i="6"/>
  <c r="C167" i="6" s="1"/>
  <c r="H168" i="6"/>
  <c r="C168" i="6" s="1"/>
  <c r="H169" i="6"/>
  <c r="C169" i="6" s="1"/>
  <c r="H170" i="6"/>
  <c r="C170" i="6" s="1"/>
  <c r="H171" i="6"/>
  <c r="C171" i="6" s="1"/>
  <c r="H172" i="6"/>
  <c r="C172" i="6" s="1"/>
  <c r="H173" i="6"/>
  <c r="C173" i="6" s="1"/>
  <c r="H174" i="6"/>
  <c r="C174" i="6" s="1"/>
  <c r="H175" i="6"/>
  <c r="C175" i="6" s="1"/>
  <c r="H176" i="6"/>
  <c r="C176" i="6" s="1"/>
  <c r="H177" i="6"/>
  <c r="C177" i="6" s="1"/>
  <c r="H178" i="6"/>
  <c r="C178" i="6" s="1"/>
  <c r="H179" i="6"/>
  <c r="C179" i="6" s="1"/>
  <c r="H180" i="6"/>
  <c r="H181" i="6"/>
  <c r="H182" i="6"/>
  <c r="C182" i="6" s="1"/>
  <c r="H183" i="6"/>
  <c r="C183" i="6" s="1"/>
  <c r="H184" i="6"/>
  <c r="C184" i="6" s="1"/>
  <c r="H185" i="6"/>
  <c r="C185" i="6" s="1"/>
  <c r="H186" i="6"/>
  <c r="C186" i="6" s="1"/>
  <c r="H187" i="6"/>
  <c r="C187" i="6" s="1"/>
  <c r="H188" i="6"/>
  <c r="H189" i="6"/>
  <c r="H190" i="6"/>
  <c r="H191" i="6"/>
  <c r="C191" i="6" s="1"/>
  <c r="H192" i="6"/>
  <c r="H193" i="6"/>
  <c r="H194" i="6"/>
  <c r="C194" i="6" s="1"/>
  <c r="H195" i="6"/>
  <c r="H196" i="6"/>
  <c r="H197" i="6"/>
  <c r="H198" i="6"/>
  <c r="C198" i="6" s="1"/>
  <c r="H199" i="6"/>
  <c r="H200" i="6"/>
  <c r="H201" i="6"/>
  <c r="C201" i="6" s="1"/>
  <c r="H202" i="6"/>
  <c r="H203" i="6"/>
  <c r="C203" i="6" s="1"/>
  <c r="H204" i="6"/>
  <c r="C204" i="6" s="1"/>
  <c r="H205" i="6"/>
  <c r="C205" i="6" s="1"/>
  <c r="H206" i="6"/>
  <c r="C206" i="6" s="1"/>
  <c r="H207" i="6"/>
  <c r="C207" i="6" s="1"/>
  <c r="H208" i="6"/>
  <c r="H209" i="6"/>
  <c r="C209" i="6" s="1"/>
  <c r="H210" i="6"/>
  <c r="C210" i="6" s="1"/>
  <c r="H211" i="6"/>
  <c r="C211" i="6" s="1"/>
  <c r="H212" i="6"/>
  <c r="C212" i="6" s="1"/>
  <c r="H213" i="6"/>
  <c r="C213" i="6" s="1"/>
  <c r="H214" i="6"/>
  <c r="C214" i="6" s="1"/>
  <c r="H215" i="6"/>
  <c r="H216" i="6"/>
  <c r="H217" i="6"/>
  <c r="C217" i="6" s="1"/>
  <c r="C216" i="6" s="1"/>
  <c r="H218" i="6"/>
  <c r="H219" i="6"/>
  <c r="C219" i="6" s="1"/>
  <c r="C218" i="6" s="1"/>
  <c r="H220" i="6"/>
  <c r="H221" i="6"/>
  <c r="C221" i="6" s="1"/>
  <c r="C220" i="6" s="1"/>
  <c r="H222" i="6"/>
  <c r="C222" i="6" s="1"/>
  <c r="H223" i="6"/>
  <c r="C223" i="6" s="1"/>
  <c r="H224" i="6"/>
  <c r="C224" i="6" s="1"/>
  <c r="H225" i="6"/>
  <c r="H226" i="6"/>
  <c r="C226" i="6" s="1"/>
  <c r="H227" i="6"/>
  <c r="C227" i="6" s="1"/>
  <c r="H228" i="6"/>
  <c r="H229" i="6"/>
  <c r="H230" i="6"/>
  <c r="H231" i="6"/>
  <c r="C231" i="6" s="1"/>
  <c r="C230" i="6" s="1"/>
  <c r="H232" i="6"/>
  <c r="C232" i="6" s="1"/>
  <c r="H233" i="6"/>
  <c r="H234" i="6"/>
  <c r="C234" i="6" s="1"/>
  <c r="C233" i="6" s="1"/>
  <c r="H235" i="6"/>
  <c r="C235" i="6" s="1"/>
  <c r="H236" i="6"/>
  <c r="H237" i="6"/>
  <c r="C237" i="6" s="1"/>
  <c r="C236" i="6" s="1"/>
  <c r="H238" i="6"/>
  <c r="C238" i="6" s="1"/>
  <c r="H239" i="6"/>
  <c r="C239" i="6" s="1"/>
  <c r="H240" i="6"/>
  <c r="H241" i="6"/>
  <c r="C241" i="6" s="1"/>
  <c r="C240" i="6" s="1"/>
  <c r="H242" i="6"/>
  <c r="C242" i="6" s="1"/>
  <c r="H243" i="6"/>
  <c r="H244" i="6"/>
  <c r="C244" i="6" s="1"/>
  <c r="H245" i="6"/>
  <c r="H246" i="6"/>
  <c r="C246" i="6" s="1"/>
  <c r="H247" i="6"/>
  <c r="C247" i="6" s="1"/>
  <c r="H248" i="6"/>
  <c r="C248" i="6" s="1"/>
  <c r="H249" i="6"/>
  <c r="C249" i="6" s="1"/>
  <c r="H250" i="6"/>
  <c r="C250" i="6" s="1"/>
  <c r="H251" i="6"/>
  <c r="C251" i="6" s="1"/>
  <c r="H252" i="6"/>
  <c r="H253" i="6"/>
  <c r="C253" i="6" s="1"/>
  <c r="C252" i="6" s="1"/>
  <c r="H254" i="6"/>
  <c r="H255" i="6"/>
  <c r="C255" i="6" s="1"/>
  <c r="C254" i="6" s="1"/>
  <c r="H256" i="6"/>
  <c r="C256" i="6" s="1"/>
  <c r="H257" i="6"/>
  <c r="C257" i="6" s="1"/>
  <c r="H258" i="6"/>
  <c r="C258" i="6" s="1"/>
  <c r="H259" i="6"/>
  <c r="H260" i="6"/>
  <c r="H261" i="6"/>
  <c r="C261" i="6" s="1"/>
  <c r="C260" i="6" s="1"/>
  <c r="H262" i="6"/>
  <c r="H263" i="6"/>
  <c r="C263" i="6" s="1"/>
  <c r="C262" i="6" s="1"/>
  <c r="H264" i="6"/>
  <c r="H265" i="6"/>
  <c r="C265" i="6" s="1"/>
  <c r="C264" i="6" s="1"/>
  <c r="H266" i="6"/>
  <c r="H267" i="6"/>
  <c r="C267" i="6" s="1"/>
  <c r="C266" i="6" s="1"/>
  <c r="H268" i="6"/>
  <c r="C268" i="6" s="1"/>
  <c r="H269" i="6"/>
  <c r="H270" i="6"/>
  <c r="H271" i="6"/>
  <c r="C271" i="6" s="1"/>
  <c r="H272" i="6"/>
  <c r="H273" i="6"/>
  <c r="H274" i="6"/>
  <c r="C274" i="6" s="1"/>
  <c r="H275" i="6"/>
  <c r="C275" i="6" s="1"/>
  <c r="H276" i="6"/>
  <c r="C276" i="6" s="1"/>
  <c r="H277" i="6"/>
  <c r="C277" i="6" s="1"/>
  <c r="H278" i="6"/>
  <c r="C278" i="6" s="1"/>
  <c r="H279" i="6"/>
  <c r="C279" i="6" s="1"/>
  <c r="H280" i="6"/>
  <c r="C280" i="6" s="1"/>
  <c r="H281" i="6"/>
  <c r="H282" i="6"/>
  <c r="C282" i="6" s="1"/>
  <c r="H283" i="6"/>
  <c r="H284" i="6"/>
  <c r="C284" i="6" s="1"/>
  <c r="C283" i="6" s="1"/>
  <c r="H285" i="6"/>
  <c r="C285" i="6" s="1"/>
  <c r="H286" i="6"/>
  <c r="C286" i="6" s="1"/>
  <c r="H287" i="6"/>
  <c r="H288" i="6"/>
  <c r="H289" i="6"/>
  <c r="C289" i="6" s="1"/>
  <c r="C288" i="6" s="1"/>
  <c r="H290" i="6"/>
  <c r="C290" i="6" s="1"/>
  <c r="H291" i="6"/>
  <c r="C291" i="6" s="1"/>
  <c r="H292" i="6"/>
  <c r="C292" i="6" s="1"/>
  <c r="H293" i="6"/>
  <c r="H294" i="6"/>
  <c r="C294" i="6" s="1"/>
  <c r="C293" i="6" s="1"/>
  <c r="H295" i="6"/>
  <c r="H296" i="6"/>
  <c r="H297" i="6"/>
  <c r="C297" i="6" s="1"/>
  <c r="H298" i="6"/>
  <c r="C298" i="6" s="1"/>
  <c r="H299" i="6"/>
  <c r="C299" i="6" s="1"/>
  <c r="H300" i="6"/>
  <c r="C300" i="6" s="1"/>
  <c r="H301" i="6"/>
  <c r="C301" i="6" s="1"/>
  <c r="H302" i="6"/>
  <c r="C302" i="6" s="1"/>
  <c r="H303" i="6"/>
  <c r="H304" i="6"/>
  <c r="C304" i="6" s="1"/>
  <c r="H305" i="6"/>
  <c r="C305" i="6" s="1"/>
  <c r="H306" i="6"/>
  <c r="C306" i="6" s="1"/>
  <c r="H307" i="6"/>
  <c r="C307" i="6" s="1"/>
  <c r="H308" i="6"/>
  <c r="H309" i="6"/>
  <c r="C309" i="6" s="1"/>
  <c r="H310" i="6"/>
  <c r="C310" i="6" s="1"/>
  <c r="H311" i="6"/>
  <c r="H312" i="6"/>
  <c r="C312" i="6" s="1"/>
  <c r="H313" i="6"/>
  <c r="C313" i="6" s="1"/>
  <c r="H314" i="6"/>
  <c r="C314" i="6" s="1"/>
  <c r="H315" i="6"/>
  <c r="C315" i="6" s="1"/>
  <c r="H316" i="6"/>
  <c r="H317" i="6"/>
  <c r="H318" i="6"/>
  <c r="C318" i="6" s="1"/>
  <c r="H319" i="6"/>
  <c r="C319" i="6" s="1"/>
  <c r="H320" i="6"/>
  <c r="C320" i="6" s="1"/>
  <c r="H321" i="6"/>
  <c r="C321" i="6" s="1"/>
  <c r="H322" i="6"/>
  <c r="C322" i="6" s="1"/>
  <c r="H323" i="6"/>
  <c r="C323" i="6" s="1"/>
  <c r="H324" i="6"/>
  <c r="C324" i="6" s="1"/>
  <c r="H325" i="6"/>
  <c r="H326" i="6"/>
  <c r="C326" i="6" s="1"/>
  <c r="H327" i="6"/>
  <c r="H328" i="6"/>
  <c r="C328" i="6" s="1"/>
  <c r="C327" i="6" s="1"/>
  <c r="H329" i="6"/>
  <c r="C329" i="6" s="1"/>
  <c r="H330" i="6"/>
  <c r="H331" i="6"/>
  <c r="C331" i="6" s="1"/>
  <c r="H332" i="6"/>
  <c r="C332" i="6" s="1"/>
  <c r="H333" i="6"/>
  <c r="H334" i="6"/>
  <c r="C334" i="6" s="1"/>
  <c r="C333" i="6" s="1"/>
  <c r="H335" i="6"/>
  <c r="C335" i="6" s="1"/>
  <c r="H336" i="6"/>
  <c r="H337" i="6"/>
  <c r="H338" i="6"/>
  <c r="C338" i="6" s="1"/>
  <c r="H339" i="6"/>
  <c r="C339" i="6" s="1"/>
  <c r="H340" i="6"/>
  <c r="C340" i="6" s="1"/>
  <c r="H341" i="6"/>
  <c r="C341" i="6" s="1"/>
  <c r="H342" i="6"/>
  <c r="C342" i="6" s="1"/>
  <c r="H343" i="6"/>
  <c r="H344" i="6"/>
  <c r="C344" i="6" s="1"/>
  <c r="H345" i="6"/>
  <c r="C345" i="6" s="1"/>
  <c r="H346" i="6"/>
  <c r="C346" i="6" s="1"/>
  <c r="H347" i="6"/>
  <c r="H348" i="6"/>
  <c r="C348" i="6" s="1"/>
  <c r="H349" i="6"/>
  <c r="C349" i="6" s="1"/>
  <c r="H350" i="6"/>
  <c r="C350" i="6" s="1"/>
  <c r="H351" i="6"/>
  <c r="C351" i="6" s="1"/>
  <c r="H352" i="6"/>
  <c r="H353" i="6"/>
  <c r="C353" i="6" s="1"/>
  <c r="C352" i="6" s="1"/>
  <c r="H355" i="6"/>
  <c r="H356" i="6"/>
  <c r="H357" i="6"/>
  <c r="H358" i="6"/>
  <c r="C358" i="6" s="1"/>
  <c r="H359" i="6"/>
  <c r="C359" i="6" s="1"/>
  <c r="H360" i="6"/>
  <c r="C360" i="6" s="1"/>
  <c r="H361" i="6"/>
  <c r="H362" i="6"/>
  <c r="C362" i="6" s="1"/>
  <c r="H363" i="6"/>
  <c r="H364" i="6"/>
  <c r="C364" i="6" s="1"/>
  <c r="H365" i="6"/>
  <c r="C365" i="6" s="1"/>
  <c r="H366" i="6"/>
  <c r="C366" i="6" s="1"/>
  <c r="H367" i="6"/>
  <c r="C367" i="6" s="1"/>
  <c r="H368" i="6"/>
  <c r="C368" i="6" s="1"/>
  <c r="H369" i="6"/>
  <c r="H370" i="6"/>
  <c r="C370" i="6" s="1"/>
  <c r="H371" i="6"/>
  <c r="C371" i="6" s="1"/>
  <c r="H372" i="6"/>
  <c r="H373" i="6"/>
  <c r="H374" i="6"/>
  <c r="C374" i="6" s="1"/>
  <c r="H375" i="6"/>
  <c r="C375" i="6" s="1"/>
  <c r="H376" i="6"/>
  <c r="H377" i="6"/>
  <c r="C377" i="6" s="1"/>
  <c r="H378" i="6"/>
  <c r="C378" i="6" s="1"/>
  <c r="H379" i="6"/>
  <c r="H380" i="6"/>
  <c r="C380" i="6" s="1"/>
  <c r="H381" i="6"/>
  <c r="C381" i="6" s="1"/>
  <c r="H382" i="6"/>
  <c r="H383" i="6"/>
  <c r="C383" i="6" s="1"/>
  <c r="H384" i="6"/>
  <c r="C384" i="6" s="1"/>
  <c r="H385" i="6"/>
  <c r="C385" i="6" s="1"/>
  <c r="H386" i="6"/>
  <c r="H387" i="6"/>
  <c r="C387" i="6" s="1"/>
  <c r="H388" i="6"/>
  <c r="H389" i="6"/>
  <c r="C389" i="6" s="1"/>
  <c r="H390" i="6"/>
  <c r="C390" i="6" s="1"/>
  <c r="H391" i="6"/>
  <c r="C391" i="6" s="1"/>
  <c r="H392" i="6"/>
  <c r="C392" i="6" s="1"/>
  <c r="H393" i="6"/>
  <c r="C393" i="6" s="1"/>
  <c r="H394" i="6"/>
  <c r="H395" i="6"/>
  <c r="H396" i="6"/>
  <c r="C396" i="6" s="1"/>
  <c r="H397" i="6"/>
  <c r="C397" i="6" s="1"/>
  <c r="H398" i="6"/>
  <c r="C398" i="6" s="1"/>
  <c r="H399" i="6"/>
  <c r="C399" i="6" s="1"/>
  <c r="H400" i="6"/>
  <c r="H401" i="6"/>
  <c r="C401" i="6" s="1"/>
  <c r="H402" i="6"/>
  <c r="C402" i="6" s="1"/>
  <c r="H403" i="6"/>
  <c r="H404" i="6"/>
  <c r="H405" i="6"/>
  <c r="H406" i="6"/>
  <c r="C406" i="6" s="1"/>
  <c r="H407" i="6"/>
  <c r="H408" i="6"/>
  <c r="C408" i="6" s="1"/>
  <c r="H409" i="6"/>
  <c r="C409" i="6" s="1"/>
  <c r="H410" i="6"/>
  <c r="H411" i="6"/>
  <c r="C411" i="6" s="1"/>
  <c r="H412" i="6"/>
  <c r="H413" i="6"/>
  <c r="C413" i="6" s="1"/>
  <c r="H414" i="6"/>
  <c r="C414" i="6" s="1"/>
  <c r="H415" i="6"/>
  <c r="C415" i="6" s="1"/>
  <c r="H416" i="6"/>
  <c r="C416" i="6" s="1"/>
  <c r="H417" i="6"/>
  <c r="H418" i="6"/>
  <c r="C418" i="6" s="1"/>
  <c r="H419" i="6"/>
  <c r="H420" i="6"/>
  <c r="H421" i="6"/>
  <c r="C421" i="6" s="1"/>
  <c r="H422" i="6"/>
  <c r="C422" i="6" s="1"/>
  <c r="H423" i="6"/>
  <c r="C423" i="6" s="1"/>
  <c r="H424" i="6"/>
  <c r="H425" i="6"/>
  <c r="C425" i="6" s="1"/>
  <c r="H426" i="6"/>
  <c r="H427" i="6"/>
  <c r="C427" i="6" s="1"/>
  <c r="H428" i="6"/>
  <c r="C428" i="6" s="1"/>
  <c r="H429" i="6"/>
  <c r="C429" i="6" s="1"/>
  <c r="H430" i="6"/>
  <c r="H431" i="6"/>
  <c r="C431" i="6" s="1"/>
  <c r="H432" i="6"/>
  <c r="C432" i="6" s="1"/>
  <c r="H433" i="6"/>
  <c r="H434" i="6"/>
  <c r="C434" i="6" s="1"/>
  <c r="H435" i="6"/>
  <c r="C435" i="6" s="1"/>
  <c r="H436" i="6"/>
  <c r="H437" i="6"/>
  <c r="C437" i="6" s="1"/>
  <c r="H438" i="6"/>
  <c r="C438" i="6" s="1"/>
  <c r="H439" i="6"/>
  <c r="C439" i="6" s="1"/>
  <c r="H440" i="6"/>
  <c r="C440" i="6" s="1"/>
  <c r="H441" i="6"/>
  <c r="C441" i="6" s="1"/>
  <c r="H442" i="6"/>
  <c r="C442" i="6" s="1"/>
  <c r="H443" i="6"/>
  <c r="C443" i="6" s="1"/>
  <c r="H444" i="6"/>
  <c r="C444" i="6" s="1"/>
  <c r="H445" i="6"/>
  <c r="C445" i="6" s="1"/>
  <c r="H446" i="6"/>
  <c r="H447" i="6"/>
  <c r="C447" i="6" s="1"/>
  <c r="H448" i="6"/>
  <c r="H449" i="6"/>
  <c r="C449" i="6" s="1"/>
  <c r="H450" i="6"/>
  <c r="H451" i="6"/>
  <c r="H452" i="6"/>
  <c r="H453" i="6"/>
  <c r="C453" i="6" s="1"/>
  <c r="H454" i="6"/>
  <c r="C454" i="6" s="1"/>
  <c r="H455" i="6"/>
  <c r="H456" i="6"/>
  <c r="C456" i="6" s="1"/>
  <c r="H457" i="6"/>
  <c r="H458" i="6"/>
  <c r="H459" i="6"/>
  <c r="H460" i="6"/>
  <c r="C460" i="6" s="1"/>
  <c r="H461" i="6"/>
  <c r="C461" i="6" s="1"/>
  <c r="H462" i="6"/>
  <c r="C462" i="6" s="1"/>
  <c r="H463" i="6"/>
  <c r="C463" i="6" s="1"/>
  <c r="H464" i="6"/>
  <c r="C464" i="6" s="1"/>
  <c r="H465" i="6"/>
  <c r="C465" i="6" s="1"/>
  <c r="H466" i="6"/>
  <c r="C466" i="6" s="1"/>
  <c r="H467" i="6"/>
  <c r="C467" i="6" s="1"/>
  <c r="H468" i="6"/>
  <c r="C468" i="6" s="1"/>
  <c r="H469" i="6"/>
  <c r="C469" i="6" s="1"/>
  <c r="H470" i="6"/>
  <c r="H471" i="6"/>
  <c r="C471" i="6" s="1"/>
  <c r="H472" i="6"/>
  <c r="H473" i="6"/>
  <c r="C473" i="6" s="1"/>
  <c r="H474" i="6"/>
  <c r="H475" i="6"/>
  <c r="H476" i="6"/>
  <c r="C476" i="6" s="1"/>
  <c r="H477" i="6"/>
  <c r="H478" i="6"/>
  <c r="C478" i="6" s="1"/>
  <c r="H479" i="6"/>
  <c r="C479" i="6" s="1"/>
  <c r="H480" i="6"/>
  <c r="C480" i="6" s="1"/>
  <c r="H481" i="6"/>
  <c r="H482" i="6"/>
  <c r="C482" i="6" s="1"/>
  <c r="H483" i="6"/>
  <c r="C483" i="6" s="1"/>
  <c r="H484" i="6"/>
  <c r="H485" i="6"/>
  <c r="C485" i="6" s="1"/>
  <c r="H486" i="6"/>
  <c r="C486" i="6" s="1"/>
  <c r="H488" i="6"/>
  <c r="H489" i="6"/>
  <c r="H490" i="6"/>
  <c r="H491" i="6"/>
  <c r="C491" i="6" s="1"/>
  <c r="H492" i="6"/>
  <c r="C492" i="6" s="1"/>
  <c r="H493" i="6"/>
  <c r="C493" i="6" s="1"/>
  <c r="H494" i="6"/>
  <c r="C494" i="6" s="1"/>
  <c r="H495" i="6"/>
  <c r="H496" i="6"/>
  <c r="H497" i="6"/>
  <c r="C497" i="6" s="1"/>
  <c r="H498" i="6"/>
  <c r="H499" i="6"/>
  <c r="C499" i="6" s="1"/>
  <c r="H500" i="6"/>
  <c r="C500" i="6" s="1"/>
  <c r="H501" i="6"/>
  <c r="H502" i="6"/>
  <c r="C502" i="6" s="1"/>
  <c r="H503" i="6"/>
  <c r="C503" i="6" s="1"/>
  <c r="H504" i="6"/>
  <c r="H505" i="6"/>
  <c r="C505" i="6" s="1"/>
  <c r="H506" i="6"/>
  <c r="H507" i="6"/>
  <c r="C507" i="6" s="1"/>
  <c r="H508" i="6"/>
  <c r="C508" i="6" s="1"/>
  <c r="H509" i="6"/>
  <c r="C509" i="6" s="1"/>
  <c r="H510" i="6"/>
  <c r="H511" i="6"/>
  <c r="H512" i="6"/>
  <c r="C512" i="6" s="1"/>
  <c r="H513" i="6"/>
  <c r="C513" i="6" s="1"/>
  <c r="H514" i="6"/>
  <c r="C514" i="6" s="1"/>
  <c r="H515" i="6"/>
  <c r="C515" i="6" s="1"/>
  <c r="H516" i="6"/>
  <c r="C516" i="6" s="1"/>
  <c r="H517" i="6"/>
  <c r="H518" i="6"/>
  <c r="H519" i="6"/>
  <c r="C519" i="6" s="1"/>
  <c r="H520" i="6"/>
  <c r="H521" i="6"/>
  <c r="C521" i="6" s="1"/>
  <c r="H522" i="6"/>
  <c r="C522" i="6" s="1"/>
  <c r="H523" i="6"/>
  <c r="C523" i="6" s="1"/>
  <c r="H524" i="6"/>
  <c r="H525" i="6"/>
  <c r="H526" i="6"/>
  <c r="C526" i="6" s="1"/>
  <c r="H527" i="6"/>
  <c r="C527" i="6" s="1"/>
  <c r="H528" i="6"/>
  <c r="C528" i="6" s="1"/>
  <c r="H529" i="6"/>
  <c r="C529" i="6" s="1"/>
  <c r="H530" i="6"/>
  <c r="C530" i="6" s="1"/>
  <c r="H531" i="6"/>
  <c r="H532" i="6"/>
  <c r="C532" i="6" s="1"/>
  <c r="H533" i="6"/>
  <c r="C533" i="6" s="1"/>
  <c r="H534" i="6"/>
  <c r="H535" i="6"/>
  <c r="C535" i="6" s="1"/>
  <c r="H536" i="6"/>
  <c r="H537" i="6"/>
  <c r="C537" i="6" s="1"/>
  <c r="H538" i="6"/>
  <c r="H539" i="6"/>
  <c r="C539" i="6" s="1"/>
  <c r="H540" i="6"/>
  <c r="C540" i="6" s="1"/>
  <c r="H541" i="6"/>
  <c r="H542" i="6"/>
  <c r="C542" i="6" s="1"/>
  <c r="H11" i="6"/>
  <c r="C472" i="6" l="1"/>
  <c r="C448" i="6"/>
  <c r="C424" i="6"/>
  <c r="C400" i="6"/>
  <c r="C311" i="6"/>
  <c r="C45" i="6"/>
  <c r="P112" i="6"/>
  <c r="P109" i="6" s="1"/>
  <c r="C18" i="6"/>
  <c r="C534" i="6"/>
  <c r="C518" i="6"/>
  <c r="P147" i="6"/>
  <c r="P88" i="6"/>
  <c r="P87" i="6" s="1"/>
  <c r="P122" i="6"/>
  <c r="P121" i="6" s="1"/>
  <c r="P140" i="6"/>
  <c r="P134" i="6"/>
  <c r="P130" i="6" s="1"/>
  <c r="P129" i="6" s="1"/>
  <c r="C475" i="6"/>
  <c r="C88" i="6"/>
  <c r="C48" i="6"/>
  <c r="C40" i="6"/>
  <c r="C405" i="6"/>
  <c r="C373" i="6"/>
  <c r="C357" i="6"/>
  <c r="C356" i="6" s="1"/>
  <c r="C308" i="6"/>
  <c r="C114" i="6"/>
  <c r="C112" i="6" s="1"/>
  <c r="C109" i="6" s="1"/>
  <c r="C50" i="6"/>
  <c r="C426" i="6"/>
  <c r="C410" i="6"/>
  <c r="C386" i="6"/>
  <c r="C119" i="6"/>
  <c r="C531" i="6"/>
  <c r="C14" i="6"/>
  <c r="C303" i="6"/>
  <c r="C477" i="6"/>
  <c r="C511" i="6"/>
  <c r="C510" i="6" s="1"/>
  <c r="C470" i="6"/>
  <c r="C446" i="6"/>
  <c r="C430" i="6"/>
  <c r="C382" i="6"/>
  <c r="C325" i="6"/>
  <c r="C317" i="6"/>
  <c r="C541" i="6"/>
  <c r="C525" i="6"/>
  <c r="C501" i="6"/>
  <c r="C484" i="6"/>
  <c r="C452" i="6"/>
  <c r="C436" i="6"/>
  <c r="C420" i="6"/>
  <c r="C412" i="6"/>
  <c r="C388" i="6"/>
  <c r="C347" i="6"/>
  <c r="C459" i="6"/>
  <c r="C458" i="6" s="1"/>
  <c r="C395" i="6"/>
  <c r="C394" i="6" s="1"/>
  <c r="C379" i="6"/>
  <c r="C369" i="6"/>
  <c r="C363" i="6"/>
  <c r="C330" i="6"/>
  <c r="C273" i="6"/>
  <c r="C272" i="6" s="1"/>
  <c r="C270" i="6" s="1"/>
  <c r="C337" i="6"/>
  <c r="C538" i="6"/>
  <c r="C536" i="6" s="1"/>
  <c r="C506" i="6"/>
  <c r="C498" i="6"/>
  <c r="C490" i="6"/>
  <c r="C481" i="6"/>
  <c r="C433" i="6"/>
  <c r="C296" i="6"/>
  <c r="C110" i="6"/>
  <c r="C102" i="6"/>
  <c r="C94" i="6"/>
  <c r="C93" i="6" s="1"/>
  <c r="C54" i="6"/>
  <c r="C376" i="6"/>
  <c r="C343" i="6"/>
  <c r="C336" i="6" s="1"/>
  <c r="C520" i="6"/>
  <c r="C504" i="6"/>
  <c r="C496" i="6"/>
  <c r="C455" i="6"/>
  <c r="C407" i="6"/>
  <c r="C84" i="6"/>
  <c r="C52" i="6"/>
  <c r="C190" i="6"/>
  <c r="C189" i="6" s="1"/>
  <c r="C202" i="6"/>
  <c r="C259" i="6"/>
  <c r="C162" i="6"/>
  <c r="C281" i="6"/>
  <c r="C225" i="6"/>
  <c r="C193" i="6"/>
  <c r="C192" i="6" s="1"/>
  <c r="C287" i="6"/>
  <c r="C215" i="6"/>
  <c r="C208" i="6"/>
  <c r="C200" i="6"/>
  <c r="C199" i="6" s="1"/>
  <c r="C229" i="6"/>
  <c r="C245" i="6"/>
  <c r="C243" i="6" s="1"/>
  <c r="C197" i="6"/>
  <c r="C196" i="6" s="1"/>
  <c r="C181" i="6"/>
  <c r="C180" i="6" s="1"/>
  <c r="C159" i="6" s="1"/>
  <c r="P101" i="6"/>
  <c r="P116" i="6"/>
  <c r="P13" i="6"/>
  <c r="P22" i="6"/>
  <c r="P59" i="6"/>
  <c r="C96" i="6"/>
  <c r="C87" i="6"/>
  <c r="C131" i="6"/>
  <c r="C123" i="6"/>
  <c r="C153" i="6"/>
  <c r="C137" i="6"/>
  <c r="C134" i="6" s="1"/>
  <c r="C70" i="6"/>
  <c r="C29" i="6"/>
  <c r="C28" i="6" s="1"/>
  <c r="C150" i="6"/>
  <c r="C140" i="6"/>
  <c r="C148" i="6"/>
  <c r="C42" i="6"/>
  <c r="C106" i="6"/>
  <c r="C56" i="6"/>
  <c r="C126" i="6"/>
  <c r="C79" i="6"/>
  <c r="C101" i="6"/>
  <c r="C77" i="6"/>
  <c r="C37" i="6"/>
  <c r="C116" i="6"/>
  <c r="C91" i="6"/>
  <c r="C90" i="6" s="1"/>
  <c r="C60" i="6"/>
  <c r="C20" i="6"/>
  <c r="C13" i="6" s="1"/>
  <c r="C23" i="6"/>
  <c r="C451" i="6" l="1"/>
  <c r="C450" i="6" s="1"/>
  <c r="C47" i="6"/>
  <c r="C404" i="6"/>
  <c r="C403" i="6" s="1"/>
  <c r="C524" i="6"/>
  <c r="P12" i="6"/>
  <c r="P86" i="6"/>
  <c r="C419" i="6"/>
  <c r="C417" i="6" s="1"/>
  <c r="C474" i="6"/>
  <c r="C457" i="6" s="1"/>
  <c r="C495" i="6"/>
  <c r="C489" i="6" s="1"/>
  <c r="C372" i="6"/>
  <c r="C59" i="6"/>
  <c r="C361" i="6"/>
  <c r="C517" i="6"/>
  <c r="C188" i="6"/>
  <c r="C316" i="6"/>
  <c r="C295" i="6"/>
  <c r="C195" i="6"/>
  <c r="C269" i="6"/>
  <c r="C228" i="6"/>
  <c r="C122" i="6"/>
  <c r="C121" i="6" s="1"/>
  <c r="C147" i="6"/>
  <c r="C130" i="6"/>
  <c r="C129" i="6" s="1"/>
  <c r="C22" i="6"/>
  <c r="K170" i="5"/>
  <c r="J170" i="5"/>
  <c r="K169" i="5"/>
  <c r="J169" i="5"/>
  <c r="K168" i="5"/>
  <c r="J168" i="5"/>
  <c r="K167" i="5"/>
  <c r="J167" i="5"/>
  <c r="K166" i="5"/>
  <c r="J166" i="5"/>
  <c r="K165" i="5"/>
  <c r="J165" i="5"/>
  <c r="K164" i="5"/>
  <c r="J164" i="5"/>
  <c r="K163" i="5"/>
  <c r="J163" i="5"/>
  <c r="K162" i="5"/>
  <c r="J162" i="5"/>
  <c r="K161" i="5"/>
  <c r="J161" i="5"/>
  <c r="K152" i="5"/>
  <c r="J152" i="5"/>
  <c r="K148" i="5"/>
  <c r="J148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K140" i="5"/>
  <c r="J140" i="5"/>
  <c r="K137" i="5"/>
  <c r="J137" i="5"/>
  <c r="J136" i="5"/>
  <c r="K136" i="5"/>
  <c r="K135" i="5"/>
  <c r="J135" i="5"/>
  <c r="K134" i="5"/>
  <c r="J134" i="5"/>
  <c r="K131" i="5"/>
  <c r="J131" i="5"/>
  <c r="J122" i="5"/>
  <c r="K122" i="5"/>
  <c r="J128" i="5"/>
  <c r="K128" i="5"/>
  <c r="J129" i="5"/>
  <c r="K129" i="5"/>
  <c r="J130" i="5"/>
  <c r="K130" i="5"/>
  <c r="J121" i="5"/>
  <c r="K121" i="5"/>
  <c r="J381" i="5"/>
  <c r="J310" i="5"/>
  <c r="K381" i="5"/>
  <c r="K350" i="5"/>
  <c r="K348" i="5"/>
  <c r="K307" i="5"/>
  <c r="J307" i="5"/>
  <c r="K309" i="5"/>
  <c r="J309" i="5"/>
  <c r="K310" i="5"/>
  <c r="K312" i="5"/>
  <c r="J312" i="5"/>
  <c r="K334" i="5"/>
  <c r="K332" i="5"/>
  <c r="K331" i="5"/>
  <c r="K329" i="5"/>
  <c r="K328" i="5"/>
  <c r="K327" i="5"/>
  <c r="K325" i="5"/>
  <c r="K322" i="5"/>
  <c r="K320" i="5"/>
  <c r="K317" i="5"/>
  <c r="K316" i="5"/>
  <c r="K315" i="5"/>
  <c r="K314" i="5"/>
  <c r="K313" i="5"/>
  <c r="J334" i="5"/>
  <c r="J332" i="5"/>
  <c r="J331" i="5"/>
  <c r="J329" i="5"/>
  <c r="J328" i="5"/>
  <c r="J327" i="5"/>
  <c r="J325" i="5"/>
  <c r="J322" i="5"/>
  <c r="J320" i="5"/>
  <c r="J317" i="5"/>
  <c r="J316" i="5"/>
  <c r="J315" i="5"/>
  <c r="J314" i="5"/>
  <c r="J313" i="5"/>
  <c r="K346" i="5"/>
  <c r="J346" i="5"/>
  <c r="J348" i="5"/>
  <c r="J350" i="5"/>
  <c r="K357" i="5"/>
  <c r="J357" i="5"/>
  <c r="K355" i="5"/>
  <c r="J355" i="5"/>
  <c r="K352" i="5"/>
  <c r="J352" i="5"/>
  <c r="K359" i="5"/>
  <c r="J359" i="5"/>
  <c r="K364" i="5"/>
  <c r="J364" i="5"/>
  <c r="K396" i="5"/>
  <c r="J396" i="5"/>
  <c r="K393" i="5"/>
  <c r="J393" i="5"/>
  <c r="J389" i="5"/>
  <c r="K389" i="5"/>
  <c r="K387" i="5"/>
  <c r="J387" i="5"/>
  <c r="K386" i="5"/>
  <c r="J386" i="5"/>
  <c r="K385" i="5"/>
  <c r="J385" i="5"/>
  <c r="K384" i="5"/>
  <c r="J384" i="5"/>
  <c r="K382" i="5"/>
  <c r="J382" i="5"/>
  <c r="K373" i="5"/>
  <c r="J373" i="5"/>
  <c r="K372" i="5"/>
  <c r="J372" i="5"/>
  <c r="K370" i="5"/>
  <c r="J370" i="5"/>
  <c r="J119" i="5"/>
  <c r="K119" i="5"/>
  <c r="K118" i="5"/>
  <c r="J118" i="5"/>
  <c r="K115" i="5"/>
  <c r="J115" i="5"/>
  <c r="J81" i="5"/>
  <c r="J85" i="5"/>
  <c r="K103" i="5"/>
  <c r="J103" i="5"/>
  <c r="K100" i="5"/>
  <c r="J100" i="5"/>
  <c r="K98" i="5"/>
  <c r="J98" i="5"/>
  <c r="K85" i="5"/>
  <c r="J59" i="5"/>
  <c r="K81" i="5"/>
  <c r="K79" i="5"/>
  <c r="K74" i="5"/>
  <c r="K72" i="5"/>
  <c r="K68" i="5"/>
  <c r="K65" i="5"/>
  <c r="K62" i="5"/>
  <c r="K59" i="5"/>
  <c r="K53" i="5"/>
  <c r="K51" i="5"/>
  <c r="K30" i="5"/>
  <c r="K45" i="5"/>
  <c r="K41" i="5"/>
  <c r="K39" i="5"/>
  <c r="K37" i="5"/>
  <c r="K36" i="5"/>
  <c r="K35" i="5"/>
  <c r="K34" i="5"/>
  <c r="K33" i="5"/>
  <c r="K32" i="5"/>
  <c r="K31" i="5"/>
  <c r="K7" i="5"/>
  <c r="J7" i="5"/>
  <c r="K27" i="5"/>
  <c r="K26" i="5"/>
  <c r="K25" i="5"/>
  <c r="K24" i="5"/>
  <c r="K23" i="5"/>
  <c r="K21" i="5"/>
  <c r="K17" i="5"/>
  <c r="K15" i="5"/>
  <c r="K13" i="5"/>
  <c r="K12" i="5"/>
  <c r="K10" i="5"/>
  <c r="K9" i="5"/>
  <c r="J74" i="5"/>
  <c r="J51" i="5"/>
  <c r="J79" i="5"/>
  <c r="J72" i="5"/>
  <c r="J68" i="5"/>
  <c r="J65" i="5"/>
  <c r="J62" i="5"/>
  <c r="J53" i="5"/>
  <c r="J45" i="5"/>
  <c r="J41" i="5"/>
  <c r="J39" i="5"/>
  <c r="J37" i="5"/>
  <c r="J36" i="5"/>
  <c r="J35" i="5"/>
  <c r="J34" i="5"/>
  <c r="J33" i="5"/>
  <c r="J32" i="5"/>
  <c r="J31" i="5"/>
  <c r="J30" i="5"/>
  <c r="C355" i="6" l="1"/>
  <c r="C488" i="6"/>
  <c r="P11" i="6"/>
  <c r="P8" i="6" s="1"/>
  <c r="C158" i="6"/>
  <c r="C157" i="6" s="1"/>
  <c r="C12" i="6"/>
  <c r="C86" i="6"/>
  <c r="J27" i="5"/>
  <c r="J26" i="5"/>
  <c r="J25" i="5"/>
  <c r="J24" i="5"/>
  <c r="J23" i="5"/>
  <c r="J21" i="5"/>
  <c r="J17" i="5"/>
  <c r="J15" i="5"/>
  <c r="G401" i="3"/>
  <c r="G400" i="3"/>
  <c r="G399" i="3"/>
  <c r="G398" i="3"/>
  <c r="G397" i="3"/>
  <c r="G396" i="3"/>
  <c r="G395" i="3"/>
  <c r="G394" i="3"/>
  <c r="G393" i="3"/>
  <c r="G390" i="3"/>
  <c r="G389" i="3"/>
  <c r="G385" i="3"/>
  <c r="G384" i="3"/>
  <c r="G376" i="3"/>
  <c r="G375" i="3"/>
  <c r="G374" i="3"/>
  <c r="G372" i="3"/>
  <c r="G371" i="3"/>
  <c r="G370" i="3"/>
  <c r="G369" i="3"/>
  <c r="G367" i="3"/>
  <c r="G366" i="3"/>
  <c r="G365" i="3"/>
  <c r="G360" i="3"/>
  <c r="G359" i="3"/>
  <c r="G358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1" i="3"/>
  <c r="G330" i="3"/>
  <c r="G329" i="3"/>
  <c r="G328" i="3"/>
  <c r="G327" i="3"/>
  <c r="G326" i="3"/>
  <c r="G325" i="3"/>
  <c r="G324" i="3"/>
  <c r="G322" i="3"/>
  <c r="G320" i="3"/>
  <c r="G319" i="3"/>
  <c r="G314" i="3"/>
  <c r="G313" i="3"/>
  <c r="G312" i="3"/>
  <c r="G311" i="3"/>
  <c r="G310" i="3"/>
  <c r="G309" i="3"/>
  <c r="G308" i="3"/>
  <c r="G307" i="3"/>
  <c r="G306" i="3"/>
  <c r="G304" i="3"/>
  <c r="G301" i="3"/>
  <c r="G300" i="3"/>
  <c r="G299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5" i="3"/>
  <c r="G274" i="3"/>
  <c r="G273" i="3"/>
  <c r="G272" i="3"/>
  <c r="G270" i="3"/>
  <c r="G269" i="3"/>
  <c r="G268" i="3"/>
  <c r="G266" i="3"/>
  <c r="G265" i="3"/>
  <c r="G264" i="3"/>
  <c r="G260" i="3"/>
  <c r="G259" i="3"/>
  <c r="G258" i="3"/>
  <c r="G257" i="3"/>
  <c r="G256" i="3"/>
  <c r="G255" i="3"/>
  <c r="G254" i="3"/>
  <c r="G252" i="3"/>
  <c r="G250" i="3"/>
  <c r="G249" i="3"/>
  <c r="G248" i="3"/>
  <c r="G247" i="3"/>
  <c r="G244" i="3"/>
  <c r="G243" i="3"/>
  <c r="G242" i="3"/>
  <c r="G241" i="3"/>
  <c r="G240" i="3"/>
  <c r="G239" i="3"/>
  <c r="G238" i="3"/>
  <c r="G237" i="3"/>
  <c r="G236" i="3"/>
  <c r="G233" i="3"/>
  <c r="G232" i="3"/>
  <c r="G231" i="3"/>
  <c r="G230" i="3"/>
  <c r="G229" i="3"/>
  <c r="G228" i="3"/>
  <c r="G227" i="3"/>
  <c r="G226" i="3"/>
  <c r="G225" i="3"/>
  <c r="G223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7" i="3"/>
  <c r="G176" i="3"/>
  <c r="G175" i="3"/>
  <c r="G174" i="3"/>
  <c r="G173" i="3"/>
  <c r="G172" i="3"/>
  <c r="G169" i="3"/>
  <c r="G168" i="3"/>
  <c r="G167" i="3"/>
  <c r="G166" i="3"/>
  <c r="G165" i="3"/>
  <c r="G164" i="3"/>
  <c r="G163" i="3"/>
  <c r="G162" i="3"/>
  <c r="G161" i="3"/>
  <c r="G160" i="3"/>
  <c r="G157" i="3"/>
  <c r="G156" i="3"/>
  <c r="G153" i="3"/>
  <c r="G152" i="3"/>
  <c r="G150" i="3"/>
  <c r="G147" i="3"/>
  <c r="G145" i="3"/>
  <c r="G133" i="3"/>
  <c r="G130" i="3"/>
  <c r="G116" i="3"/>
  <c r="G115" i="3"/>
  <c r="G114" i="3"/>
  <c r="G113" i="3"/>
  <c r="G107" i="3"/>
  <c r="G96" i="3"/>
  <c r="G89" i="3"/>
  <c r="G88" i="3"/>
  <c r="G87" i="3"/>
  <c r="G85" i="3"/>
  <c r="G80" i="3"/>
  <c r="G77" i="3"/>
  <c r="G76" i="3"/>
  <c r="G75" i="3"/>
  <c r="G432" i="3"/>
  <c r="G430" i="3"/>
  <c r="G429" i="3"/>
  <c r="G427" i="3"/>
  <c r="G426" i="3"/>
  <c r="G425" i="3"/>
  <c r="G414" i="3"/>
  <c r="G413" i="3"/>
  <c r="G412" i="3"/>
  <c r="G411" i="3"/>
  <c r="G410" i="3"/>
  <c r="G409" i="3"/>
  <c r="G408" i="3"/>
  <c r="G407" i="3"/>
  <c r="F384" i="3"/>
  <c r="F374" i="3"/>
  <c r="F372" i="3"/>
  <c r="F370" i="3"/>
  <c r="F369" i="3"/>
  <c r="F367" i="3"/>
  <c r="F366" i="3"/>
  <c r="F349" i="3"/>
  <c r="F348" i="3"/>
  <c r="F347" i="3"/>
  <c r="F346" i="3"/>
  <c r="F322" i="3"/>
  <c r="F319" i="3"/>
  <c r="F196" i="3"/>
  <c r="F173" i="3"/>
  <c r="F172" i="3"/>
  <c r="F164" i="3"/>
  <c r="F163" i="3"/>
  <c r="F162" i="3"/>
  <c r="F161" i="3"/>
  <c r="F145" i="3"/>
  <c r="F107" i="3"/>
  <c r="F76" i="3"/>
  <c r="J13" i="5"/>
  <c r="J12" i="5"/>
  <c r="J10" i="5"/>
  <c r="J9" i="5"/>
  <c r="E45" i="5"/>
  <c r="F45" i="5"/>
  <c r="E74" i="5"/>
  <c r="F74" i="5"/>
  <c r="E96" i="5"/>
  <c r="F96" i="5"/>
  <c r="E100" i="5"/>
  <c r="F100" i="5"/>
  <c r="E107" i="5"/>
  <c r="E108" i="5" s="1"/>
  <c r="F107" i="5"/>
  <c r="F108" i="5" s="1"/>
  <c r="E171" i="5"/>
  <c r="F171" i="5"/>
  <c r="E181" i="5"/>
  <c r="F181" i="5"/>
  <c r="E192" i="5"/>
  <c r="F192" i="5"/>
  <c r="E202" i="5"/>
  <c r="F202" i="5"/>
  <c r="E213" i="5"/>
  <c r="F213" i="5"/>
  <c r="E246" i="5"/>
  <c r="F246" i="5"/>
  <c r="E247" i="5"/>
  <c r="F247" i="5"/>
  <c r="E252" i="5"/>
  <c r="F252" i="5"/>
  <c r="E268" i="5"/>
  <c r="E522" i="5" s="1"/>
  <c r="F268" i="5"/>
  <c r="F522" i="5" s="1"/>
  <c r="E287" i="5"/>
  <c r="F287" i="5"/>
  <c r="E295" i="5"/>
  <c r="F295" i="5"/>
  <c r="E304" i="5"/>
  <c r="F304" i="5"/>
  <c r="E352" i="5"/>
  <c r="F352" i="5"/>
  <c r="E435" i="5"/>
  <c r="F435" i="5"/>
  <c r="E521" i="5"/>
  <c r="F521" i="5"/>
  <c r="E556" i="5"/>
  <c r="E602" i="5" s="1"/>
  <c r="F556" i="5"/>
  <c r="F602" i="5" s="1"/>
  <c r="E561" i="5"/>
  <c r="F561" i="5"/>
  <c r="E601" i="5"/>
  <c r="F601" i="5"/>
  <c r="C3" i="3"/>
  <c r="D3" i="3"/>
  <c r="C4" i="3"/>
  <c r="D4" i="3"/>
  <c r="C5" i="3"/>
  <c r="D5" i="3"/>
  <c r="C6" i="3"/>
  <c r="D6" i="3"/>
  <c r="C7" i="3"/>
  <c r="D7" i="3"/>
  <c r="C9" i="3"/>
  <c r="D9" i="3"/>
  <c r="C10" i="3"/>
  <c r="D10" i="3"/>
  <c r="C11" i="3"/>
  <c r="D11" i="3"/>
  <c r="C12" i="3"/>
  <c r="D12" i="3"/>
  <c r="C13" i="3"/>
  <c r="D13" i="3"/>
  <c r="C14" i="3"/>
  <c r="D14" i="3"/>
  <c r="D2" i="3"/>
  <c r="C2" i="3"/>
  <c r="C11" i="1"/>
  <c r="C8" i="1"/>
  <c r="C8" i="3" s="1"/>
  <c r="C11" i="2"/>
  <c r="C8" i="2"/>
  <c r="D8" i="3" s="1"/>
  <c r="C11" i="6" l="1"/>
  <c r="E604" i="5"/>
  <c r="F604" i="5"/>
  <c r="F426" i="3" l="1"/>
  <c r="F427" i="3"/>
  <c r="F429" i="3"/>
  <c r="F430" i="3"/>
  <c r="F432" i="3"/>
  <c r="F425" i="3"/>
  <c r="F401" i="3"/>
  <c r="F400" i="3"/>
  <c r="F399" i="3"/>
  <c r="F398" i="3"/>
  <c r="F397" i="3"/>
  <c r="F396" i="3"/>
  <c r="F395" i="3"/>
  <c r="F394" i="3"/>
  <c r="F393" i="3"/>
  <c r="F390" i="3"/>
  <c r="F389" i="3"/>
  <c r="F385" i="3"/>
  <c r="F376" i="3"/>
  <c r="F375" i="3"/>
  <c r="F371" i="3"/>
  <c r="F365" i="3"/>
  <c r="C361" i="3"/>
  <c r="F360" i="3"/>
  <c r="F359" i="3"/>
  <c r="F358" i="3"/>
  <c r="C357" i="3"/>
  <c r="C351" i="3"/>
  <c r="C352" i="3"/>
  <c r="C353" i="3"/>
  <c r="C354" i="3"/>
  <c r="C350" i="3"/>
  <c r="F350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1" i="3"/>
  <c r="F330" i="3"/>
  <c r="F329" i="3"/>
  <c r="F328" i="3"/>
  <c r="F327" i="3"/>
  <c r="F326" i="3"/>
  <c r="F325" i="3"/>
  <c r="F324" i="3"/>
  <c r="F320" i="3"/>
  <c r="F314" i="3"/>
  <c r="F313" i="3"/>
  <c r="F312" i="3"/>
  <c r="F311" i="3"/>
  <c r="F310" i="3"/>
  <c r="F309" i="3"/>
  <c r="F308" i="3"/>
  <c r="F307" i="3"/>
  <c r="F306" i="3"/>
  <c r="F304" i="3"/>
  <c r="C299" i="3"/>
  <c r="F301" i="3"/>
  <c r="F300" i="3"/>
  <c r="F299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5" i="3"/>
  <c r="F274" i="3"/>
  <c r="F273" i="3"/>
  <c r="F272" i="3"/>
  <c r="F270" i="3"/>
  <c r="F269" i="3"/>
  <c r="F268" i="3"/>
  <c r="F266" i="3"/>
  <c r="F265" i="3"/>
  <c r="F264" i="3"/>
  <c r="F260" i="3"/>
  <c r="F259" i="3"/>
  <c r="F258" i="3"/>
  <c r="F257" i="3"/>
  <c r="F256" i="3"/>
  <c r="F255" i="3"/>
  <c r="F254" i="3"/>
  <c r="F252" i="3"/>
  <c r="F250" i="3"/>
  <c r="F249" i="3"/>
  <c r="F248" i="3"/>
  <c r="F247" i="3"/>
  <c r="F244" i="3"/>
  <c r="F243" i="3"/>
  <c r="F242" i="3"/>
  <c r="F241" i="3"/>
  <c r="F240" i="3"/>
  <c r="F239" i="3"/>
  <c r="F238" i="3"/>
  <c r="F237" i="3"/>
  <c r="F236" i="3"/>
  <c r="F233" i="3"/>
  <c r="F232" i="3"/>
  <c r="F231" i="3"/>
  <c r="F230" i="3"/>
  <c r="F229" i="3"/>
  <c r="F228" i="3"/>
  <c r="F227" i="3"/>
  <c r="F226" i="3"/>
  <c r="F225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7" i="3"/>
  <c r="F206" i="3"/>
  <c r="F205" i="3"/>
  <c r="F204" i="3"/>
  <c r="F203" i="3"/>
  <c r="F202" i="3"/>
  <c r="F201" i="3"/>
  <c r="F200" i="3"/>
  <c r="F199" i="3"/>
  <c r="F198" i="3"/>
  <c r="F197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7" i="3"/>
  <c r="F176" i="3"/>
  <c r="F175" i="3"/>
  <c r="F174" i="3"/>
  <c r="F169" i="3"/>
  <c r="F168" i="3"/>
  <c r="F167" i="3"/>
  <c r="F166" i="3"/>
  <c r="F165" i="3"/>
  <c r="F160" i="3"/>
  <c r="F157" i="3"/>
  <c r="F156" i="3"/>
  <c r="F153" i="3"/>
  <c r="F152" i="3"/>
  <c r="F150" i="3"/>
  <c r="F147" i="3"/>
  <c r="D135" i="3"/>
  <c r="D138" i="3"/>
  <c r="D134" i="3"/>
  <c r="F133" i="3"/>
  <c r="F130" i="3"/>
  <c r="F116" i="3"/>
  <c r="F115" i="3"/>
  <c r="F114" i="3"/>
  <c r="F113" i="3"/>
  <c r="F96" i="3"/>
  <c r="F89" i="3"/>
  <c r="F88" i="3"/>
  <c r="F87" i="3"/>
  <c r="F85" i="3"/>
  <c r="F77" i="3"/>
  <c r="F80" i="3"/>
  <c r="F75" i="3"/>
  <c r="D50" i="3"/>
  <c r="D51" i="3"/>
  <c r="D52" i="3"/>
  <c r="D53" i="3"/>
  <c r="D54" i="3"/>
  <c r="D49" i="3"/>
  <c r="M76" i="3"/>
  <c r="M77" i="3"/>
  <c r="M78" i="3"/>
  <c r="M79" i="3"/>
  <c r="M80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75" i="3"/>
  <c r="L76" i="3"/>
  <c r="L77" i="3"/>
  <c r="L78" i="3"/>
  <c r="L79" i="3"/>
  <c r="L80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75" i="3"/>
  <c r="J76" i="3"/>
  <c r="J77" i="3"/>
  <c r="J78" i="3"/>
  <c r="J79" i="3"/>
  <c r="J80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75" i="3"/>
  <c r="I76" i="3"/>
  <c r="I77" i="3"/>
  <c r="I78" i="3"/>
  <c r="I79" i="3"/>
  <c r="I80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75" i="3"/>
  <c r="F408" i="3"/>
  <c r="F409" i="3"/>
  <c r="F410" i="3"/>
  <c r="F411" i="3"/>
  <c r="F412" i="3"/>
  <c r="F413" i="3"/>
  <c r="F414" i="3"/>
  <c r="F407" i="3"/>
  <c r="D361" i="3"/>
  <c r="D357" i="3"/>
  <c r="D351" i="3"/>
  <c r="D352" i="3"/>
  <c r="D353" i="3"/>
  <c r="D354" i="3"/>
  <c r="D350" i="3"/>
  <c r="D299" i="3"/>
  <c r="D107" i="3"/>
  <c r="D72" i="3"/>
  <c r="D71" i="3"/>
  <c r="D70" i="3"/>
  <c r="D69" i="3"/>
  <c r="D68" i="3"/>
  <c r="D67" i="3"/>
  <c r="D63" i="3"/>
  <c r="D62" i="3"/>
  <c r="D61" i="3"/>
  <c r="D60" i="3"/>
  <c r="D59" i="3"/>
  <c r="D58" i="3"/>
  <c r="D45" i="3"/>
  <c r="D44" i="3"/>
  <c r="D43" i="3"/>
  <c r="D40" i="3"/>
  <c r="D39" i="3"/>
  <c r="D38" i="3"/>
  <c r="D35" i="3"/>
  <c r="D34" i="3"/>
  <c r="D33" i="3"/>
  <c r="D30" i="3"/>
  <c r="D29" i="3"/>
  <c r="D28" i="3"/>
  <c r="C45" i="3" l="1"/>
  <c r="C44" i="3"/>
  <c r="C43" i="3"/>
  <c r="C40" i="3"/>
  <c r="C39" i="3"/>
  <c r="C38" i="3"/>
  <c r="C35" i="3"/>
  <c r="C34" i="3"/>
  <c r="C33" i="3"/>
  <c r="C30" i="3"/>
  <c r="C29" i="3"/>
  <c r="C28" i="3"/>
  <c r="C1" i="3"/>
  <c r="D1" i="3"/>
  <c r="D17" i="3"/>
  <c r="D18" i="3"/>
  <c r="D19" i="3"/>
  <c r="D20" i="3"/>
  <c r="D21" i="3"/>
  <c r="D22" i="3"/>
  <c r="D23" i="3"/>
  <c r="D24" i="3"/>
  <c r="D16" i="3"/>
  <c r="C17" i="3"/>
  <c r="C18" i="3"/>
  <c r="C19" i="3"/>
  <c r="C20" i="3"/>
  <c r="C21" i="3"/>
  <c r="C22" i="3"/>
  <c r="C23" i="3"/>
  <c r="C24" i="3"/>
  <c r="C16" i="3"/>
</calcChain>
</file>

<file path=xl/sharedStrings.xml><?xml version="1.0" encoding="utf-8"?>
<sst xmlns="http://schemas.openxmlformats.org/spreadsheetml/2006/main" count="6168" uniqueCount="1946">
  <si>
    <t xml:space="preserve">  OPERATIONAL TANKAGE:</t>
  </si>
  <si>
    <t xml:space="preserve">  TANKAGE VOLUME TO MEET SHIP SYSTEM REQUIREMENTS</t>
  </si>
  <si>
    <t xml:space="preserve">  NOTE - BALLAST TANKAGE (SSCS 3.92) MUST BE ASSIGNED</t>
  </si>
  <si>
    <t xml:space="preserve">  TO LARGE OBJECT SPACES BY THE USER AND WILL NOT BE</t>
  </si>
  <si>
    <t xml:space="preserve">  USED BY HULL SUBDIVISION TO ASSIGN TANKAGE</t>
  </si>
  <si>
    <t xml:space="preserve">  TANKAGE VOLUME REQUIRED:</t>
  </si>
  <si>
    <t xml:space="preserve">  THE FOLLOWING VOLUME WILL BE ASSIGNED TO COMPARTMENTS</t>
  </si>
  <si>
    <t xml:space="preserve">  BY HULL SUBDIVISION MODULE</t>
  </si>
  <si>
    <t xml:space="preserve">  NOTE - VOID VOLUME (SSCS 3.95) DOES NOT INCLUDE</t>
  </si>
  <si>
    <t xml:space="preserve">  VOLUME IN VOID LARGE OBJECT SPACES</t>
  </si>
  <si>
    <t>FULL LOAD WT, MTON</t>
  </si>
  <si>
    <t>TOTAL CREW ACC</t>
  </si>
  <si>
    <t>PASSWAY MARGIN FAC</t>
  </si>
  <si>
    <t>HULL AVG DECK HT, M</t>
  </si>
  <si>
    <t>MR VOLUME, M3</t>
  </si>
  <si>
    <t>SPACE MARGIN FAC</t>
  </si>
  <si>
    <t>TANK VOL REQ,M3</t>
  </si>
  <si>
    <t>TANK MARGIN FAC</t>
  </si>
  <si>
    <t>SHAFT ALLEY VOLUME,M3</t>
  </si>
  <si>
    <t>AREA M2</t>
  </si>
  <si>
    <t>TOTAL</t>
  </si>
  <si>
    <t>DKHS ONLY</t>
  </si>
  <si>
    <t>HULL OR DKHS</t>
  </si>
  <si>
    <t>SSCS</t>
  </si>
  <si>
    <t>GROUP</t>
  </si>
  <si>
    <t>VOLUME M3</t>
  </si>
  <si>
    <t>SD</t>
  </si>
  <si>
    <t>MISSION SUPPORT</t>
  </si>
  <si>
    <t>T</t>
  </si>
  <si>
    <t>D</t>
  </si>
  <si>
    <t>E</t>
  </si>
  <si>
    <t>COMMAND,COMMUNICATION+SURV</t>
  </si>
  <si>
    <t>EXTERIOR COMMUNICATIONS</t>
  </si>
  <si>
    <t>RADIO</t>
  </si>
  <si>
    <t>UNDERWATER SYSTEMS</t>
  </si>
  <si>
    <t>VISUAL COM</t>
  </si>
  <si>
    <t>SURVEILLANCE SYS</t>
  </si>
  <si>
    <t>SURFACE SURV (RADAR)</t>
  </si>
  <si>
    <t>UNDERWATER SURV (SONAR)</t>
  </si>
  <si>
    <t>COMMAND+CONTROL</t>
  </si>
  <si>
    <t>COMBAT INFO CENTER</t>
  </si>
  <si>
    <t>CONNING STATIONS</t>
  </si>
  <si>
    <t>DATA PROCESSING</t>
  </si>
  <si>
    <t>COUNTERMEASURES</t>
  </si>
  <si>
    <t>ELECTRONIC</t>
  </si>
  <si>
    <t>TORPEDO</t>
  </si>
  <si>
    <t>MISSILE</t>
  </si>
  <si>
    <t>INTERIOR COMMUNICATIONS</t>
  </si>
  <si>
    <t>ENVIRONMENTAL CNTL SUP SYS</t>
  </si>
  <si>
    <t>WEAPONS</t>
  </si>
  <si>
    <t>GUNS</t>
  </si>
  <si>
    <t>MISSILES</t>
  </si>
  <si>
    <t>ROCKETS</t>
  </si>
  <si>
    <t>TORPEDOS</t>
  </si>
  <si>
    <t>DEPTH CHARGES</t>
  </si>
  <si>
    <t>MINES</t>
  </si>
  <si>
    <t>MULT EJECT RACK STOW</t>
  </si>
  <si>
    <t>WEAP MODULE STA &amp; SERV INTER</t>
  </si>
  <si>
    <t>AVIATION</t>
  </si>
  <si>
    <t>AVIATION LAUNCH+RECOVERY</t>
  </si>
  <si>
    <t>LAUNCHING+RECOVERY AREAS</t>
  </si>
  <si>
    <t>LAUNCHING+RECOVERY EQUIP</t>
  </si>
  <si>
    <t>HELICOPTER RECOVERY</t>
  </si>
  <si>
    <t>AVIATION CONTROL</t>
  </si>
  <si>
    <t>FLIGHT CONTROL</t>
  </si>
  <si>
    <t>HELO FLIGHT CONTROL</t>
  </si>
  <si>
    <t>NAVIGATION</t>
  </si>
  <si>
    <t>OPERATIONS</t>
  </si>
  <si>
    <t>AVIATION HANDLING</t>
  </si>
  <si>
    <t>AIRCRAFT ELEVATORS</t>
  </si>
  <si>
    <t>AIRCRAFT CRANE</t>
  </si>
  <si>
    <t>GROUND SUPPORT EQUIPMENT</t>
  </si>
  <si>
    <t>AIRCRAFT STOWAGE</t>
  </si>
  <si>
    <t>AVIATION ADMINISTRATION</t>
  </si>
  <si>
    <t>AIR WING</t>
  </si>
  <si>
    <t>AVIATION MAINTENANCE</t>
  </si>
  <si>
    <t>AIRFRAME SHOPS</t>
  </si>
  <si>
    <t>AIRCRAFT ORDINANCE</t>
  </si>
  <si>
    <t>CONTROL</t>
  </si>
  <si>
    <t>HANDLING</t>
  </si>
  <si>
    <t>STOWAGE</t>
  </si>
  <si>
    <t>AVIATION FUEL SYS</t>
  </si>
  <si>
    <t>JP-5 SYSTEM</t>
  </si>
  <si>
    <t>JP-5 TRANSFER</t>
  </si>
  <si>
    <t>JP-5 HANDLING</t>
  </si>
  <si>
    <t>AVIATION FUEL</t>
  </si>
  <si>
    <t>AVIATION STORES</t>
  </si>
  <si>
    <t>AVIATION CONSUMABLES</t>
  </si>
  <si>
    <t>SD STOREROOM</t>
  </si>
  <si>
    <t>CARGO</t>
  </si>
  <si>
    <t>CARGO ELEVATORS</t>
  </si>
  <si>
    <t>INTERMEDIATE MAINT FAC</t>
  </si>
  <si>
    <t>FLAG FACILITIES</t>
  </si>
  <si>
    <t>ADMIN</t>
  </si>
  <si>
    <t>SPECIAL MISSIONS</t>
  </si>
  <si>
    <t>SM ARMS,PYRO+SALU BAT</t>
  </si>
  <si>
    <t>SM ARMS (LOCKER)</t>
  </si>
  <si>
    <t>PYROTECHNICS</t>
  </si>
  <si>
    <t>SALUTING BAT (MAGAZINE)</t>
  </si>
  <si>
    <t>ARMORY</t>
  </si>
  <si>
    <t>SECURITY FORCE EQUIP</t>
  </si>
  <si>
    <t>PILOT HOUSE</t>
  </si>
  <si>
    <t>CHART ROOM</t>
  </si>
  <si>
    <t>HELICOPTER LANDING AREA</t>
  </si>
  <si>
    <t>HELICOPTER CONTROL STATION</t>
  </si>
  <si>
    <t>HELICOPTER HANGAR</t>
  </si>
  <si>
    <t>ORGANIZATIONAL LEVEL MAINTANENCE</t>
  </si>
  <si>
    <t>HUMAN SUPPORT</t>
  </si>
  <si>
    <t>LIVING</t>
  </si>
  <si>
    <t>OFFICER LIVING</t>
  </si>
  <si>
    <t>BERTHING</t>
  </si>
  <si>
    <t>SHIP OFFICER</t>
  </si>
  <si>
    <t>AVIATION OFFICER</t>
  </si>
  <si>
    <t>FLAG OFFICER</t>
  </si>
  <si>
    <t>SANITARY</t>
  </si>
  <si>
    <t>CPO LIVING</t>
  </si>
  <si>
    <t>SHIP CPO</t>
  </si>
  <si>
    <t>CREW LIVING</t>
  </si>
  <si>
    <t>SHIP CREW</t>
  </si>
  <si>
    <t>01      LIVING SPACE</t>
  </si>
  <si>
    <t>01      SANITARY</t>
  </si>
  <si>
    <t>RECREATION</t>
  </si>
  <si>
    <t>GENERAL SANITARY FACILITIES</t>
  </si>
  <si>
    <t>SHIP RECREATION FAC</t>
  </si>
  <si>
    <t>MUSIC</t>
  </si>
  <si>
    <t>MOTION PIC FILM+EQUIP</t>
  </si>
  <si>
    <t>PHYSICAL FITNESS</t>
  </si>
  <si>
    <t>TV ROOM</t>
  </si>
  <si>
    <t>TRAINING</t>
  </si>
  <si>
    <t>COMMISSARY</t>
  </si>
  <si>
    <t>FOOD SERVICE</t>
  </si>
  <si>
    <t>OFFICER</t>
  </si>
  <si>
    <t>CPO</t>
  </si>
  <si>
    <t>CREW</t>
  </si>
  <si>
    <t>MESS MANAGEMENT SPLST</t>
  </si>
  <si>
    <t>COMMISSARY SERVICE SPACES</t>
  </si>
  <si>
    <t>FOOD PREPARATION SPACES</t>
  </si>
  <si>
    <t>GALLEY</t>
  </si>
  <si>
    <t>PANTRIES</t>
  </si>
  <si>
    <t>SCULLERY</t>
  </si>
  <si>
    <t>GARBAGE DISPOSAL</t>
  </si>
  <si>
    <t>PREPARED FOOD HANDLING</t>
  </si>
  <si>
    <t>FOOD STORAGE+ISSUE</t>
  </si>
  <si>
    <t>CHILL PROVISIONS</t>
  </si>
  <si>
    <t>FROZEN PROVISIONS</t>
  </si>
  <si>
    <t>DRY PROVISIONS</t>
  </si>
  <si>
    <t>ISSUE</t>
  </si>
  <si>
    <t>MEDICAL+DENTAL (MEDICAL)</t>
  </si>
  <si>
    <t>MEDICAL FACILITIES</t>
  </si>
  <si>
    <t>INTENSIVE CARE QUIET ROOM</t>
  </si>
  <si>
    <t>BATTLE DRESSING</t>
  </si>
  <si>
    <t>AUX BATTLE DRESSING</t>
  </si>
  <si>
    <t>MAIN BATTLE DRESSING</t>
  </si>
  <si>
    <t>MEDICAL &amp; DENTAL STOWAGE</t>
  </si>
  <si>
    <t>MEDICAL</t>
  </si>
  <si>
    <t>DENTAL</t>
  </si>
  <si>
    <t>MEDICAL &amp; DENTAL ADMIN</t>
  </si>
  <si>
    <t>DENTAL ADMIN</t>
  </si>
  <si>
    <t>GENERAL SERVICES</t>
  </si>
  <si>
    <t>SHIP STORE FACILITIES</t>
  </si>
  <si>
    <t>LAUNDRY FACILITIES</t>
  </si>
  <si>
    <t>BARBER SERVICE</t>
  </si>
  <si>
    <t>POSTAL SERVICE</t>
  </si>
  <si>
    <t>BRIG</t>
  </si>
  <si>
    <t>RELIGIOUS</t>
  </si>
  <si>
    <t>PERSONNEL STORES</t>
  </si>
  <si>
    <t>BAGGAGE STOREROOMS</t>
  </si>
  <si>
    <t>MESSROOM STORES</t>
  </si>
  <si>
    <t>FOUL WEATHER GEAR</t>
  </si>
  <si>
    <t>LINEN STOWAGE</t>
  </si>
  <si>
    <t>FOLDING CHAIR STOREROOM</t>
  </si>
  <si>
    <t>CBR PROTECTION</t>
  </si>
  <si>
    <t>CBR DECON STATIONS</t>
  </si>
  <si>
    <t>CBR DEFENSE EQUIPMENT</t>
  </si>
  <si>
    <t>CPS AIRLOCKS</t>
  </si>
  <si>
    <t>LIFESAVING EQUIPMENT</t>
  </si>
  <si>
    <t>LIFEJACKET LOCKER</t>
  </si>
  <si>
    <t>COMMANDING OFFICER CABIN</t>
  </si>
  <si>
    <t>COMMANDING OFFICER STATEROOM</t>
  </si>
  <si>
    <t>EXECUTIVE OFFICER STATEROOM</t>
  </si>
  <si>
    <t>DEPARTMENT HEAD STATEROOM</t>
  </si>
  <si>
    <t>OFFICER STATEROOM (DBL)</t>
  </si>
  <si>
    <t>COMMANDING OFFICER BATH</t>
  </si>
  <si>
    <t>OFFICER BATH</t>
  </si>
  <si>
    <t>EXECUTIVE OFFICER BATH</t>
  </si>
  <si>
    <t>OFFICER WR, WC &amp; SH</t>
  </si>
  <si>
    <t>RECREATION ROOM</t>
  </si>
  <si>
    <t>LIBRARY</t>
  </si>
  <si>
    <t>CREW LOUNGE</t>
  </si>
  <si>
    <t>LADIES RETIRING ROOM</t>
  </si>
  <si>
    <t>BRIDGE WASHRM+WATER CLOSET</t>
  </si>
  <si>
    <t>DECK WASHRM+WATER CLOSET</t>
  </si>
  <si>
    <t>ENG WASHRM+WATER CLOSET</t>
  </si>
  <si>
    <t>ENTERTAINMENT EQUIP STRM</t>
  </si>
  <si>
    <t>PROJECTION EQUIPMENT ROOM</t>
  </si>
  <si>
    <t>ATHLETIC GEAR STRM</t>
  </si>
  <si>
    <t>RECOGNITION TRAINING LKR</t>
  </si>
  <si>
    <t>WARDROOM MESSRM &amp; LOUNGE</t>
  </si>
  <si>
    <t>CPO MESSROOM AND LOUNGE</t>
  </si>
  <si>
    <t>1ST CLASS MESSROOM</t>
  </si>
  <si>
    <t>CREW MESSROOM</t>
  </si>
  <si>
    <t>MESS MNGMNT SPLST MESSRM</t>
  </si>
  <si>
    <t>COMMANDING OFFICER GALLEY</t>
  </si>
  <si>
    <t>WARD ROOM GALLEY</t>
  </si>
  <si>
    <t>CPO GALLEY</t>
  </si>
  <si>
    <t>CREW GALLEY</t>
  </si>
  <si>
    <t>CPO PANTRY</t>
  </si>
  <si>
    <t>CREW SCULLERY</t>
  </si>
  <si>
    <t>PROVISION ISSUE ROOM</t>
  </si>
  <si>
    <t>DIET PANTRY</t>
  </si>
  <si>
    <t>MEDICAL LINEN ISSUE ROOM</t>
  </si>
  <si>
    <t>MEDICAL TREATMENT ROOM</t>
  </si>
  <si>
    <t>MEDICAL UTILITY ROOM</t>
  </si>
  <si>
    <t>WARD</t>
  </si>
  <si>
    <t>WARD BATH</t>
  </si>
  <si>
    <t>MORGUE</t>
  </si>
  <si>
    <t>BATTLE DRESSING STATION (FWD)</t>
  </si>
  <si>
    <t>BATTLE DRESSING STATION (AFT)</t>
  </si>
  <si>
    <t>MEDICAL STOREROOM</t>
  </si>
  <si>
    <t>BATTLE DRESSING STRM</t>
  </si>
  <si>
    <t>SHIP STORE</t>
  </si>
  <si>
    <t>VENDING MACHINE AREA</t>
  </si>
  <si>
    <t>SHIP STORE STORERM</t>
  </si>
  <si>
    <t>LAUNDRY</t>
  </si>
  <si>
    <t>LAUNDRY STOREROOM</t>
  </si>
  <si>
    <t>BARBER SHOP</t>
  </si>
  <si>
    <t>POST OFFICE</t>
  </si>
  <si>
    <t>OFFICER BAGGAGE STRM</t>
  </si>
  <si>
    <t>CPO BAGGAGE STRM</t>
  </si>
  <si>
    <t>CREW BAGGAGE STRM</t>
  </si>
  <si>
    <t>WARDROOM STOREROOM</t>
  </si>
  <si>
    <t>CPO STOREROOM</t>
  </si>
  <si>
    <t>COMMANDING OFFICER STRM</t>
  </si>
  <si>
    <t>FOUL WEATHER GEAR LOCKER</t>
  </si>
  <si>
    <t>CBR DEFENSE EQP STRMS</t>
  </si>
  <si>
    <t>LOC</t>
  </si>
  <si>
    <t>SHIP CNTL SYS(STEERING&amp;DIVING)</t>
  </si>
  <si>
    <t>STEERING GEAR</t>
  </si>
  <si>
    <t>ROLL STABILIZATION</t>
  </si>
  <si>
    <t>STEERING CONTROL</t>
  </si>
  <si>
    <t>DAMAGE CONTROL</t>
  </si>
  <si>
    <t>DAMAGE CNTRL CENTRAL</t>
  </si>
  <si>
    <t>REPAIR STATIONS</t>
  </si>
  <si>
    <t>FIRE FIGHTING</t>
  </si>
  <si>
    <t>SHIP ADMINISTRATION</t>
  </si>
  <si>
    <t>GENERAL SHIP</t>
  </si>
  <si>
    <t>EXECUTIVE DEPT</t>
  </si>
  <si>
    <t>ENGINEERING DEPT</t>
  </si>
  <si>
    <t>SUPPLY DEPT</t>
  </si>
  <si>
    <t>DECK DEPT</t>
  </si>
  <si>
    <t>OPERATIONS DEPT</t>
  </si>
  <si>
    <t>WEAPONS DEPT</t>
  </si>
  <si>
    <t>REACTOR DEPT</t>
  </si>
  <si>
    <t>MARINES</t>
  </si>
  <si>
    <t>SHIP PHOTO/PRINT SVCS</t>
  </si>
  <si>
    <t>DECK AUXILIARIES</t>
  </si>
  <si>
    <t>ANCHOR HANDLING</t>
  </si>
  <si>
    <t>LINE HANDLING</t>
  </si>
  <si>
    <t>TRANSFER-AT-SEA</t>
  </si>
  <si>
    <t>SHIP BOATS STOWAGE</t>
  </si>
  <si>
    <t>SHIP MAINTENANCE</t>
  </si>
  <si>
    <t>AUX (FILTER CLEANING)</t>
  </si>
  <si>
    <t>ELECTRICAL</t>
  </si>
  <si>
    <t>MECH (GENERAL WK SHOP)</t>
  </si>
  <si>
    <t>PROPULSION MAINTENANCE</t>
  </si>
  <si>
    <t>OPERATIONS DEPT (ELECT SHOP)</t>
  </si>
  <si>
    <t>WEAPONS DEPT (ORDINANCE SHOP)</t>
  </si>
  <si>
    <t>DECK DEPT (CARPENTER SHOP)</t>
  </si>
  <si>
    <t>HAZARDOUS MATL (FLAM LIQ)</t>
  </si>
  <si>
    <t>SPECIAL CLOTHING</t>
  </si>
  <si>
    <t>GEN USE CONSUM+REPAIR PART</t>
  </si>
  <si>
    <t>SHIP STORE STORES</t>
  </si>
  <si>
    <t>STORES HANDLING</t>
  </si>
  <si>
    <t>DECK DEPT (BOATSWAIN STORES)</t>
  </si>
  <si>
    <t>CLEANING GEAR STOWAGE</t>
  </si>
  <si>
    <t>ACCESS</t>
  </si>
  <si>
    <t>INTERIOR</t>
  </si>
  <si>
    <t>NORMAL ACCESS</t>
  </si>
  <si>
    <t>ESCAPE ACCESS</t>
  </si>
  <si>
    <t>TANKS</t>
  </si>
  <si>
    <t>SHIP PROP SYS TNKG</t>
  </si>
  <si>
    <t>SHIP ENDUR FUEL TNKG</t>
  </si>
  <si>
    <t>ENDUR FUEL TANK</t>
  </si>
  <si>
    <t>FUEL OR BALLAST TANK</t>
  </si>
  <si>
    <t>FEEDWATER TNKG</t>
  </si>
  <si>
    <t>BALLAST TNKG</t>
  </si>
  <si>
    <t>FRESH WATER TNKG</t>
  </si>
  <si>
    <t>POLLUTION CNTRL TNKG</t>
  </si>
  <si>
    <t>SEWAGE TANKS</t>
  </si>
  <si>
    <t>OILY WASTE TANKS</t>
  </si>
  <si>
    <t>VOIDS</t>
  </si>
  <si>
    <t>COFFERDAMS</t>
  </si>
  <si>
    <t>CROSS FLOODING DUCTS</t>
  </si>
  <si>
    <t>SHIP SUPPORT</t>
  </si>
  <si>
    <t>EXEC DEPT (MASTER-AT-ARMS STOR)</t>
  </si>
  <si>
    <t>PROPULSION SYSTEM</t>
  </si>
  <si>
    <t>INTERNAL COMBUSTION</t>
  </si>
  <si>
    <t>ENERGY GENERATION</t>
  </si>
  <si>
    <t>COMBUSTION AIR</t>
  </si>
  <si>
    <t>EXHAUST</t>
  </si>
  <si>
    <t>GAS TURBINE</t>
  </si>
  <si>
    <t>SCREW PROPELLER</t>
  </si>
  <si>
    <t>PROP SHAFT ALLEY</t>
  </si>
  <si>
    <t>WATERJET ROOMS</t>
  </si>
  <si>
    <t>AIR FAN ROOMS</t>
  </si>
  <si>
    <t>AUX MACHINERY</t>
  </si>
  <si>
    <t>A/C &amp; REFRIGERATION</t>
  </si>
  <si>
    <t>A/C (INCL VENT)</t>
  </si>
  <si>
    <t>REFRIGERATION</t>
  </si>
  <si>
    <t>POWER GENERATION</t>
  </si>
  <si>
    <t>BATTERIES</t>
  </si>
  <si>
    <t>400 HERTZ</t>
  </si>
  <si>
    <t>PWR DIST &amp; CNTRL</t>
  </si>
  <si>
    <t>DEGAUSSING</t>
  </si>
  <si>
    <t>SEWAGE</t>
  </si>
  <si>
    <t>TRASH</t>
  </si>
  <si>
    <t>MECHANICAL SYSTEMS</t>
  </si>
  <si>
    <t>VENTILATION SYSTEMS</t>
  </si>
  <si>
    <t>SHIP MACHINERY SYSTEM</t>
  </si>
  <si>
    <t>AUX PROPULSION SYSTEMS</t>
  </si>
  <si>
    <t>PROPULSOR &amp; TRANSMISSION SYST</t>
  </si>
  <si>
    <t>CYCLOIDAL PROPELLER ROOMS</t>
  </si>
  <si>
    <t>GENERAL (AUX MACH DELTA)</t>
  </si>
  <si>
    <t>SHIP SERVICE PWR GEN</t>
  </si>
  <si>
    <t>POLLUTION CONTROL SYSTEMS</t>
  </si>
  <si>
    <t>OP TANKAGE MARGIN</t>
  </si>
  <si>
    <t>TOTAL OP TANKAGE</t>
  </si>
  <si>
    <t>TANKAGE REQ MARGIN</t>
  </si>
  <si>
    <t>TANKAGE VOL REQ</t>
  </si>
  <si>
    <t>1      HELICOPTER CONTROL STATION</t>
  </si>
  <si>
    <t>LIVING SPACE</t>
  </si>
  <si>
    <t xml:space="preserve">HAB STD = NAVY                                                                  </t>
  </si>
  <si>
    <t>R)EXEC DEPT (MASTER-AT-ARMS STO</t>
  </si>
  <si>
    <t>BLK 1</t>
  </si>
  <si>
    <t>FUTURE</t>
  </si>
  <si>
    <t>AREA M2 TOTAL REQUIRED</t>
  </si>
  <si>
    <t>PAYLOAD REQUIRED</t>
  </si>
  <si>
    <t>TOTAL AVAILABLE</t>
  </si>
  <si>
    <t>VOL M3 TOTAL ACTUAL</t>
  </si>
  <si>
    <t>TOTAL AREA M2</t>
  </si>
  <si>
    <t>DKHS AREA M2</t>
  </si>
  <si>
    <t>SHIP MOBILITY SYSTEM</t>
  </si>
  <si>
    <t>UNASSIGNED</t>
  </si>
  <si>
    <t>PERCENT TOTAL AREA</t>
  </si>
  <si>
    <t>FLD</t>
  </si>
  <si>
    <t>Full Load Disp</t>
  </si>
  <si>
    <t>(m)</t>
  </si>
  <si>
    <t>Loa</t>
  </si>
  <si>
    <t>Length Overall</t>
  </si>
  <si>
    <t>Lbp</t>
  </si>
  <si>
    <t>Length Between Perpendiculars</t>
  </si>
  <si>
    <t>B</t>
  </si>
  <si>
    <t>Beam</t>
  </si>
  <si>
    <t>Depth</t>
  </si>
  <si>
    <t>Draft</t>
  </si>
  <si>
    <t>Cb</t>
  </si>
  <si>
    <t>Cm</t>
  </si>
  <si>
    <t>Cp</t>
  </si>
  <si>
    <t>Pwr</t>
  </si>
  <si>
    <t>Installed Power</t>
  </si>
  <si>
    <t>(kW)</t>
  </si>
  <si>
    <t>ePwr</t>
  </si>
  <si>
    <t>Generator Power</t>
  </si>
  <si>
    <t>Accom</t>
  </si>
  <si>
    <t>Total Number of Accommodations</t>
  </si>
  <si>
    <t>Vk</t>
  </si>
  <si>
    <t>Speed (sustained)</t>
  </si>
  <si>
    <t>(kt)</t>
  </si>
  <si>
    <t>Ship Total</t>
  </si>
  <si>
    <t>Group 4 Total</t>
  </si>
  <si>
    <t>Total</t>
  </si>
  <si>
    <t>4.36201</t>
  </si>
  <si>
    <t>Fan Rm Pressure Zone No 3</t>
  </si>
  <si>
    <t>01-240-01-Q</t>
  </si>
  <si>
    <t>01 Lvl</t>
  </si>
  <si>
    <t>Fan Rm Pressure Zone No 2</t>
  </si>
  <si>
    <t>01-200-2-Q</t>
  </si>
  <si>
    <t>01-190-1-Q</t>
  </si>
  <si>
    <t>01-126-3-Q</t>
  </si>
  <si>
    <t>Fan Rm Pressure Zone No 1</t>
  </si>
  <si>
    <t>01-110-3-Q</t>
  </si>
  <si>
    <t>Fan Rm (Sonar Ctrl Rm/CSER No 1)</t>
  </si>
  <si>
    <t>2-042-2-Q</t>
  </si>
  <si>
    <t>1st Platf</t>
  </si>
  <si>
    <t>Fan Rm (S)</t>
  </si>
  <si>
    <t>03-142-3-Q</t>
  </si>
  <si>
    <t>03 Lvl</t>
  </si>
  <si>
    <t>Fan Rm (Radio Rm, Comm Ctr &amp; CIC)</t>
  </si>
  <si>
    <t>01-158-0-Q</t>
  </si>
  <si>
    <t>Fan Rm (P)</t>
  </si>
  <si>
    <t>03-142-4-Q</t>
  </si>
  <si>
    <t>Fan Rm</t>
  </si>
  <si>
    <t>3-362-0-Q</t>
  </si>
  <si>
    <t>2nd Platf</t>
  </si>
  <si>
    <t>3-164-2-Q</t>
  </si>
  <si>
    <t>2-430-1-Q</t>
  </si>
  <si>
    <t>1-078-2-Q</t>
  </si>
  <si>
    <t>Main Deck</t>
  </si>
  <si>
    <t>1-078-1-Q</t>
  </si>
  <si>
    <t>01-338-4-Q</t>
  </si>
  <si>
    <t>01-338-1-Q</t>
  </si>
  <si>
    <t>01-300-2-Q</t>
  </si>
  <si>
    <t>03-152-2-Q</t>
  </si>
  <si>
    <t>4.34203</t>
  </si>
  <si>
    <t>Trash Disposal Rm</t>
  </si>
  <si>
    <t>2-242-2-Q</t>
  </si>
  <si>
    <t>4.33401012</t>
  </si>
  <si>
    <t>Degaussing Power Rm</t>
  </si>
  <si>
    <t>2-240-0-Q</t>
  </si>
  <si>
    <t>4.332204</t>
  </si>
  <si>
    <t>Power Supply Rm</t>
  </si>
  <si>
    <t>2-174-4-Q</t>
  </si>
  <si>
    <t>Switchboard Room No 4</t>
  </si>
  <si>
    <t>2-381-1-Q</t>
  </si>
  <si>
    <t>4.332202</t>
  </si>
  <si>
    <t>Switchboard Rm No 3</t>
  </si>
  <si>
    <t>01-338-2-Q</t>
  </si>
  <si>
    <t>Switchboard Rm No 2</t>
  </si>
  <si>
    <t>1-254-2-Q</t>
  </si>
  <si>
    <t>Switchboard Rm No 1</t>
  </si>
  <si>
    <t>1-158-4-Q</t>
  </si>
  <si>
    <t>4.332201</t>
  </si>
  <si>
    <t>Load Center Rm No 1</t>
  </si>
  <si>
    <t>03-142-2-Q</t>
  </si>
  <si>
    <t>4.332101</t>
  </si>
  <si>
    <t>Wiring Trunk</t>
  </si>
  <si>
    <t>1-158-2-Q</t>
  </si>
  <si>
    <t>04-158-0-Q</t>
  </si>
  <si>
    <t>04 Lvl</t>
  </si>
  <si>
    <t>04-157-0-Q</t>
  </si>
  <si>
    <t>4.331501</t>
  </si>
  <si>
    <t>Shore Power Sta</t>
  </si>
  <si>
    <t>01-240-0-Q</t>
  </si>
  <si>
    <t>High-Voltage Shore Power Receiving Station</t>
  </si>
  <si>
    <t>01-240-1-Q</t>
  </si>
  <si>
    <t>4.331402</t>
  </si>
  <si>
    <t>Power Supply Conversion Rm</t>
  </si>
  <si>
    <t>3-126-2-Q</t>
  </si>
  <si>
    <t>Power Conversion Rm</t>
  </si>
  <si>
    <t>3-319-0-Q</t>
  </si>
  <si>
    <t>4.32004</t>
  </si>
  <si>
    <t>Fan Coil Unit Enclosure</t>
  </si>
  <si>
    <t>02-142-2-Q</t>
  </si>
  <si>
    <t>02 Lvl</t>
  </si>
  <si>
    <t>4.32001</t>
  </si>
  <si>
    <t>AC Mchry &amp; Pump Rm</t>
  </si>
  <si>
    <t>5-300-01-E</t>
  </si>
  <si>
    <t>Innrbtm</t>
  </si>
  <si>
    <t>4.31001</t>
  </si>
  <si>
    <t>Auxiliary Mchry Rm No 2</t>
  </si>
  <si>
    <t>4-220-0-E</t>
  </si>
  <si>
    <t>Hold</t>
  </si>
  <si>
    <t>Auxiliary Mchry Rm No 1</t>
  </si>
  <si>
    <t>4-126-0-E</t>
  </si>
  <si>
    <t xml:space="preserve">     Group 4.3: Auxiliary Systems</t>
  </si>
  <si>
    <t>4.21002</t>
  </si>
  <si>
    <t>CP Propeller Hyd Oil Sump Tank</t>
  </si>
  <si>
    <t>4-254-2-F</t>
  </si>
  <si>
    <t>4-208-1-F</t>
  </si>
  <si>
    <t xml:space="preserve">     Group 4.2: Propulsor &amp; Transmission Systems</t>
  </si>
  <si>
    <t>4.15301</t>
  </si>
  <si>
    <t>SS GTRB Gen Exhaust Trunk</t>
  </si>
  <si>
    <t>2-166-2-Q</t>
  </si>
  <si>
    <t>1-370-2-Q</t>
  </si>
  <si>
    <t>4.15201</t>
  </si>
  <si>
    <t>SS GTRB Gen Intake/Exhaust Trunk</t>
  </si>
  <si>
    <t>2-161-2-Q</t>
  </si>
  <si>
    <t>1-254-1-Q</t>
  </si>
  <si>
    <t>SS GTRB Gen Intake Trunk</t>
  </si>
  <si>
    <t>1-388-2-Q</t>
  </si>
  <si>
    <t>1-260-1-Q</t>
  </si>
  <si>
    <t>01-388-2-Q</t>
  </si>
  <si>
    <t>SS GTRB Gen Intake</t>
  </si>
  <si>
    <t>01-260-1-Q</t>
  </si>
  <si>
    <t>03-174-0-Q</t>
  </si>
  <si>
    <t>SS GRTB Gen Intake/Exhaust Trunk</t>
  </si>
  <si>
    <t>02-161-2-Q</t>
  </si>
  <si>
    <t>4.15104</t>
  </si>
  <si>
    <t>Generator Rm</t>
  </si>
  <si>
    <t>3-370-0-E</t>
  </si>
  <si>
    <t>4.14402008</t>
  </si>
  <si>
    <t>Central Control Sta &amp; DC Central</t>
  </si>
  <si>
    <t>1-268-0-C</t>
  </si>
  <si>
    <t>4.14301</t>
  </si>
  <si>
    <t>Uptake Eng Rm No 2</t>
  </si>
  <si>
    <t>01-248-0-Q</t>
  </si>
  <si>
    <t>02-242-0-Q</t>
  </si>
  <si>
    <t>Uptake Eng Rm No 1</t>
  </si>
  <si>
    <t>02-186-0-Q</t>
  </si>
  <si>
    <t>4.14201</t>
  </si>
  <si>
    <t>Intake/Uptake Eng Rm No 2</t>
  </si>
  <si>
    <t>1-268-2-Q</t>
  </si>
  <si>
    <t>Intake/Uptake Eng Rm No 1</t>
  </si>
  <si>
    <t>1-174-3-Q</t>
  </si>
  <si>
    <t>01-174-0-Q</t>
  </si>
  <si>
    <t>Intake Trunk (B) Eng Rm No 2</t>
  </si>
  <si>
    <t>1-289-4-Q</t>
  </si>
  <si>
    <t>Intake Trunk (B) Eng Rm No 1</t>
  </si>
  <si>
    <t>1-174-1-Q</t>
  </si>
  <si>
    <t>Intake Trunk (A) Eng Rm No 2</t>
  </si>
  <si>
    <t>1-289-2-Q</t>
  </si>
  <si>
    <t>Intake Trunk (A) Eng Rm No 1</t>
  </si>
  <si>
    <t>1-174-5-Q</t>
  </si>
  <si>
    <t>Intake Eng Rm No 2</t>
  </si>
  <si>
    <t>01-276-0-Q</t>
  </si>
  <si>
    <t>02-284-0-Q</t>
  </si>
  <si>
    <t>02-275-0-Q</t>
  </si>
  <si>
    <t>03-274-0-Q</t>
  </si>
  <si>
    <t>Intake Eng Rm No 1 (S)</t>
  </si>
  <si>
    <t>02-174-1-Q</t>
  </si>
  <si>
    <t>Intake Eng Rm No 1 (P)</t>
  </si>
  <si>
    <t>02-174-0-Q</t>
  </si>
  <si>
    <t>4.14100981</t>
  </si>
  <si>
    <t>Eng Rm No 2</t>
  </si>
  <si>
    <t>4-254-0-E</t>
  </si>
  <si>
    <t>Eng Rm No 1</t>
  </si>
  <si>
    <t>4-174-0-E</t>
  </si>
  <si>
    <t xml:space="preserve">     Group 4.1: Propulasion Machinery</t>
  </si>
  <si>
    <t>GROUP 4: SHIP MACHINERY</t>
  </si>
  <si>
    <t>Group 3 Total</t>
  </si>
  <si>
    <t>3.96001</t>
  </si>
  <si>
    <t>Cofferdam</t>
  </si>
  <si>
    <t>5-254-4-V</t>
  </si>
  <si>
    <t>5-204-1-V</t>
  </si>
  <si>
    <t>3.95002</t>
  </si>
  <si>
    <t>Void (Inaccessible)</t>
  </si>
  <si>
    <t>7-042-0-V</t>
  </si>
  <si>
    <t>Blw BL</t>
  </si>
  <si>
    <t>7-031-0-V</t>
  </si>
  <si>
    <t>7-010-0-V</t>
  </si>
  <si>
    <t>7-004-0-V</t>
  </si>
  <si>
    <t>5-001-0-V</t>
  </si>
  <si>
    <t>4-U-0-W</t>
  </si>
  <si>
    <t>3.95001</t>
  </si>
  <si>
    <t>0.5-MM-0-V</t>
  </si>
  <si>
    <t>0.5 Lvl</t>
  </si>
  <si>
    <t>Void</t>
  </si>
  <si>
    <t>6-031-0-V</t>
  </si>
  <si>
    <t>5-034-0-V</t>
  </si>
  <si>
    <t>4-270-2-V</t>
  </si>
  <si>
    <t>3-078-0-V</t>
  </si>
  <si>
    <t>2-220-5-V</t>
  </si>
  <si>
    <t>01-115-2-V</t>
  </si>
  <si>
    <t>3.94203</t>
  </si>
  <si>
    <t>Waste Wtr Drain Cltg Tank</t>
  </si>
  <si>
    <t>5-292-2-W</t>
  </si>
  <si>
    <t>5-212-2-W</t>
  </si>
  <si>
    <t>Oily Wtr Drain Cltg Tank</t>
  </si>
  <si>
    <t>5-296-1-F</t>
  </si>
  <si>
    <t>Oily Waste Drain Cltg Tank</t>
  </si>
  <si>
    <t>5-174-2-F</t>
  </si>
  <si>
    <t>GTRB Waste Drain Cltg Tank</t>
  </si>
  <si>
    <t>5-292-1-F</t>
  </si>
  <si>
    <t>5-177-1-F</t>
  </si>
  <si>
    <t>4-370-2-F</t>
  </si>
  <si>
    <t>3.94202</t>
  </si>
  <si>
    <t>Waste Oil Tank</t>
  </si>
  <si>
    <t>5-220-1-F</t>
  </si>
  <si>
    <t>3.94201</t>
  </si>
  <si>
    <t>Oily Waste Holding Tank</t>
  </si>
  <si>
    <t>5-220-2-F</t>
  </si>
  <si>
    <t>3.94103</t>
  </si>
  <si>
    <t>VCHT Rm No 2</t>
  </si>
  <si>
    <t>4-300-0-E</t>
  </si>
  <si>
    <t>VCHT Rm No 1</t>
  </si>
  <si>
    <t>4-110-0-E</t>
  </si>
  <si>
    <t>3.93001</t>
  </si>
  <si>
    <t>Potable Water Tank</t>
  </si>
  <si>
    <t>4-150-2-W</t>
  </si>
  <si>
    <t>4-150-1-W</t>
  </si>
  <si>
    <t>4-126-2-W</t>
  </si>
  <si>
    <t>4-126-1-W</t>
  </si>
  <si>
    <t>3.92008</t>
  </si>
  <si>
    <t>Fore Peak Tank</t>
  </si>
  <si>
    <t>4-P-0-W</t>
  </si>
  <si>
    <t>3.91303</t>
  </si>
  <si>
    <t>Lub Oil Sump Tank</t>
  </si>
  <si>
    <t>5-254-6-F</t>
  </si>
  <si>
    <t>5-206-1-F</t>
  </si>
  <si>
    <t>3.91302</t>
  </si>
  <si>
    <t>Lub Oil Settling Tank</t>
  </si>
  <si>
    <t>3-263-2-F</t>
  </si>
  <si>
    <t>3-254-2-F</t>
  </si>
  <si>
    <t>3-212-1-F</t>
  </si>
  <si>
    <t>3-204-1-F</t>
  </si>
  <si>
    <t>3.91301</t>
  </si>
  <si>
    <t>Lub Oil Storage Tank</t>
  </si>
  <si>
    <t>3-291-2-F</t>
  </si>
  <si>
    <t>3-286-2-F</t>
  </si>
  <si>
    <t>3-281-2-F</t>
  </si>
  <si>
    <t>3-272-2-F</t>
  </si>
  <si>
    <t>3-195-1-F</t>
  </si>
  <si>
    <t>3-190-1-F</t>
  </si>
  <si>
    <t>3-185-1-F</t>
  </si>
  <si>
    <t>3-174-1-F</t>
  </si>
  <si>
    <t>3.91216</t>
  </si>
  <si>
    <t>GTRB Fuel Gravity Feed Tank</t>
  </si>
  <si>
    <t>2-174-2-F</t>
  </si>
  <si>
    <t>3.91201</t>
  </si>
  <si>
    <t>SS GTRB Fuel Tank</t>
  </si>
  <si>
    <t>1-374-1-F</t>
  </si>
  <si>
    <t>JP-5 Service Tank</t>
  </si>
  <si>
    <t>4-390-0-J</t>
  </si>
  <si>
    <t>4-386-0-J</t>
  </si>
  <si>
    <t>3.91116</t>
  </si>
  <si>
    <t>2-298-1-F</t>
  </si>
  <si>
    <t>3.91113</t>
  </si>
  <si>
    <t>Fuel Expansion Sea Wtr Ovfl Tk Group 6</t>
  </si>
  <si>
    <t>4-370-4-F</t>
  </si>
  <si>
    <t>Fuel Expansion Sea Wtr Ovfl Tk Group 5</t>
  </si>
  <si>
    <t>4-370-3-F</t>
  </si>
  <si>
    <t>Fuel Expansion Sea Wtr Ovfl Tank Group 4</t>
  </si>
  <si>
    <t>5-254-2-F</t>
  </si>
  <si>
    <t>Fuel Expansion Sea Wtr Ovfl Tank Group 3</t>
  </si>
  <si>
    <t>5-254-1-F</t>
  </si>
  <si>
    <t>Fuel Expansion Sea Wtr Ovfl Tank Group 2</t>
  </si>
  <si>
    <t>5-212-4-F</t>
  </si>
  <si>
    <t>Fuel Expansion Sea Wtr Ovfl Tank Group 1</t>
  </si>
  <si>
    <t>5-214-1-F</t>
  </si>
  <si>
    <t>3.91101</t>
  </si>
  <si>
    <t>JP-5 Tank</t>
  </si>
  <si>
    <t>4-402-0-J</t>
  </si>
  <si>
    <t>4-394-0-J</t>
  </si>
  <si>
    <t>Fuel Tank Group 6</t>
  </si>
  <si>
    <t>5-370-0-F</t>
  </si>
  <si>
    <t>Fuel Tank Group 5</t>
  </si>
  <si>
    <t>5-354-0-F</t>
  </si>
  <si>
    <t>Fuel Tank Group 4</t>
  </si>
  <si>
    <t>5-300-2-F</t>
  </si>
  <si>
    <t>5-264-2-F</t>
  </si>
  <si>
    <t>4-272-2-F</t>
  </si>
  <si>
    <t>Fuel Tank Group 3</t>
  </si>
  <si>
    <t>5-300-1-F</t>
  </si>
  <si>
    <t>5-254-3-F</t>
  </si>
  <si>
    <t>5-220-3-F</t>
  </si>
  <si>
    <t>Fuel Tank Group 2</t>
  </si>
  <si>
    <t>5-174-4-F</t>
  </si>
  <si>
    <t>5-126-2-F</t>
  </si>
  <si>
    <t>5-078-2-F</t>
  </si>
  <si>
    <t>Fuel Tank Group 1</t>
  </si>
  <si>
    <t>5-174-1-F</t>
  </si>
  <si>
    <t>5-126-1-F</t>
  </si>
  <si>
    <t>5-078-1-F</t>
  </si>
  <si>
    <t>5-042-0-F</t>
  </si>
  <si>
    <t>Fuel Service Tank</t>
  </si>
  <si>
    <t>5-300-4-F</t>
  </si>
  <si>
    <t>4-300-1-F</t>
  </si>
  <si>
    <t>4-220-4-F</t>
  </si>
  <si>
    <t>4-220-1-F</t>
  </si>
  <si>
    <t>Fuel Receiving Tank Group 6</t>
  </si>
  <si>
    <t>5-338-2-F</t>
  </si>
  <si>
    <t>Fuel Receiving Tank Group 5</t>
  </si>
  <si>
    <t>5-338-1-F</t>
  </si>
  <si>
    <t>Fuel Receiving Tank Group 4</t>
  </si>
  <si>
    <t>5-220-4-F</t>
  </si>
  <si>
    <t>Fuel Receiving Tank Group 3</t>
  </si>
  <si>
    <t>4-174-1-F</t>
  </si>
  <si>
    <t>Fuel Receiving Tank Group 2</t>
  </si>
  <si>
    <t>4-078-2-F</t>
  </si>
  <si>
    <t>Fuel Receiving Tank Group 1</t>
  </si>
  <si>
    <t>4-078-1-F</t>
  </si>
  <si>
    <t xml:space="preserve">     Group 3.9: Tanks</t>
  </si>
  <si>
    <t>3.82201</t>
  </si>
  <si>
    <t>Escape Trunk</t>
  </si>
  <si>
    <t>4-296-1-T</t>
  </si>
  <si>
    <t>4-250-2-T</t>
  </si>
  <si>
    <t>4-220-2-T</t>
  </si>
  <si>
    <t>4-122-2-T</t>
  </si>
  <si>
    <t>2-334-2-T</t>
  </si>
  <si>
    <t>2-322-1-T</t>
  </si>
  <si>
    <t>3.82103</t>
  </si>
  <si>
    <t>Access Trunk (AC Mchry Rm)</t>
  </si>
  <si>
    <t>3-322-1-T</t>
  </si>
  <si>
    <t>Access Trunk</t>
  </si>
  <si>
    <t>3-326-1-T</t>
  </si>
  <si>
    <t>3-308-2-T</t>
  </si>
  <si>
    <t>3-220-1-T</t>
  </si>
  <si>
    <t>3-220-0-T</t>
  </si>
  <si>
    <t>3-164-4-T</t>
  </si>
  <si>
    <t>3-158-3-T</t>
  </si>
  <si>
    <t>3-116-1-T</t>
  </si>
  <si>
    <t>3-115-4-T</t>
  </si>
  <si>
    <t>3-097-2-T</t>
  </si>
  <si>
    <t>3-042-1-T</t>
  </si>
  <si>
    <t>3-039-1-T</t>
  </si>
  <si>
    <t>2-442-4-T</t>
  </si>
  <si>
    <t>2-328-1-T</t>
  </si>
  <si>
    <t>2-305-2-T</t>
  </si>
  <si>
    <t>2-242-4-T</t>
  </si>
  <si>
    <t>2-183-2-T</t>
  </si>
  <si>
    <t>2-116-2-T</t>
  </si>
  <si>
    <t>1-338-4-T</t>
  </si>
  <si>
    <t>1-338-1-T</t>
  </si>
  <si>
    <t>1-335-2-T</t>
  </si>
  <si>
    <t>1-284-1-T</t>
  </si>
  <si>
    <t>01-294-0-T</t>
  </si>
  <si>
    <t>3.82101</t>
  </si>
  <si>
    <t>Passage</t>
  </si>
  <si>
    <t>4-418-1-L</t>
  </si>
  <si>
    <t>4-110-1-L</t>
  </si>
  <si>
    <t>4-022-0-L</t>
  </si>
  <si>
    <t>3-342-0-L</t>
  </si>
  <si>
    <t>3-338-6-L</t>
  </si>
  <si>
    <t>2-442-2-L</t>
  </si>
  <si>
    <t>2-442-1-L</t>
  </si>
  <si>
    <t>2-410-0-L</t>
  </si>
  <si>
    <t>2-370-4-L</t>
  </si>
  <si>
    <t>2-370-3-L</t>
  </si>
  <si>
    <t>2-338-2-L</t>
  </si>
  <si>
    <t>2-338-1-L</t>
  </si>
  <si>
    <t>2-046-0-L</t>
  </si>
  <si>
    <t>1-377-0-L</t>
  </si>
  <si>
    <t>1-300-01-L</t>
  </si>
  <si>
    <t>1-254-6-L</t>
  </si>
  <si>
    <t>1-254-5-L</t>
  </si>
  <si>
    <t>1-220-5-L</t>
  </si>
  <si>
    <t>1-220-2-L</t>
  </si>
  <si>
    <t>1-174-01-L</t>
  </si>
  <si>
    <t>1-158-6-L</t>
  </si>
  <si>
    <t>1-158-1-L</t>
  </si>
  <si>
    <t>1-126-4-L</t>
  </si>
  <si>
    <t>1-126-3-L</t>
  </si>
  <si>
    <t>1-078-01-L</t>
  </si>
  <si>
    <t>1-042-01-L</t>
  </si>
  <si>
    <t>01-377-0-L</t>
  </si>
  <si>
    <t>01-309-2-L</t>
  </si>
  <si>
    <t>01-276-01-L</t>
  </si>
  <si>
    <t>01-220-0-L</t>
  </si>
  <si>
    <t>01-174-4-L</t>
  </si>
  <si>
    <t>01-163-2-L</t>
  </si>
  <si>
    <t>01-158-1-L</t>
  </si>
  <si>
    <t>01-122-0-L</t>
  </si>
  <si>
    <t>01-118-4-L</t>
  </si>
  <si>
    <t>01-118-2-L</t>
  </si>
  <si>
    <t>01-118-1-L</t>
  </si>
  <si>
    <t>01-110-1-L</t>
  </si>
  <si>
    <t>02-167-2-L</t>
  </si>
  <si>
    <t>02-166-5-L</t>
  </si>
  <si>
    <t>02-160-2-L</t>
  </si>
  <si>
    <t>02-160-1-L</t>
  </si>
  <si>
    <t>02-154-2-L</t>
  </si>
  <si>
    <t>02-154-1-L</t>
  </si>
  <si>
    <t>02-139-1-L</t>
  </si>
  <si>
    <t>03-158-1-L</t>
  </si>
  <si>
    <t>03-154-2-L</t>
  </si>
  <si>
    <t>03-154-1-L</t>
  </si>
  <si>
    <t>04-154-2-L</t>
  </si>
  <si>
    <t>3-097-1-T</t>
  </si>
  <si>
    <t>1-220-0-T</t>
  </si>
  <si>
    <t xml:space="preserve">     Group 3.8: Access</t>
  </si>
  <si>
    <t>3.78000998</t>
  </si>
  <si>
    <t>Cleaning Gear Lkr</t>
  </si>
  <si>
    <t>3-338-8-A</t>
  </si>
  <si>
    <t>3-338-5-A</t>
  </si>
  <si>
    <t>3-335-1-A</t>
  </si>
  <si>
    <t>3-306-2-A</t>
  </si>
  <si>
    <t>3-097-3-A</t>
  </si>
  <si>
    <t>2-344-1-A</t>
  </si>
  <si>
    <t>2-314-4-A</t>
  </si>
  <si>
    <t>2-102-1-A</t>
  </si>
  <si>
    <t>1-237-1-A</t>
  </si>
  <si>
    <t>1-115-2-A</t>
  </si>
  <si>
    <t>01-330-1-A</t>
  </si>
  <si>
    <t>02-158-5-A</t>
  </si>
  <si>
    <t>02-158-2-A</t>
  </si>
  <si>
    <t>02-158-1-A</t>
  </si>
  <si>
    <t>04-150-4-A</t>
  </si>
  <si>
    <t>CMAA Strm</t>
  </si>
  <si>
    <t>3-357-1-A</t>
  </si>
  <si>
    <t>3.75019</t>
  </si>
  <si>
    <t>Torpedo Strikedown Eqpt Strm</t>
  </si>
  <si>
    <t>02-242-2-A</t>
  </si>
  <si>
    <t>3.74019</t>
  </si>
  <si>
    <t>Anchor Handling Eqpt Strm</t>
  </si>
  <si>
    <t>0.5-W-0-A</t>
  </si>
  <si>
    <t>3.74018</t>
  </si>
  <si>
    <t>Security Force Issue Rm</t>
  </si>
  <si>
    <t>1-054-1-A</t>
  </si>
  <si>
    <t>3.74015</t>
  </si>
  <si>
    <t>Security Light Stwg</t>
  </si>
  <si>
    <t>01-110-2-A</t>
  </si>
  <si>
    <t>3.74007</t>
  </si>
  <si>
    <t>Bosn Wrkshp</t>
  </si>
  <si>
    <t>2-458-2-Q</t>
  </si>
  <si>
    <t>Boat Gear Lkr</t>
  </si>
  <si>
    <t>01-277-1-A</t>
  </si>
  <si>
    <t>3.74004</t>
  </si>
  <si>
    <t>Bosn Strm No 2</t>
  </si>
  <si>
    <t>4-410-2-A</t>
  </si>
  <si>
    <t>Bosn Strm No 1</t>
  </si>
  <si>
    <t>0.5-018-0-A</t>
  </si>
  <si>
    <t>3.74001002</t>
  </si>
  <si>
    <t>Deck Gear Lkr</t>
  </si>
  <si>
    <t>01-276-2-A</t>
  </si>
  <si>
    <t>01-268-1-A</t>
  </si>
  <si>
    <t>01-174-6-A</t>
  </si>
  <si>
    <t>01-174-1-A</t>
  </si>
  <si>
    <t>01 lvl</t>
  </si>
  <si>
    <t>02-370-1-A</t>
  </si>
  <si>
    <t>3.74001</t>
  </si>
  <si>
    <t>Topside Eqpt Lkr</t>
  </si>
  <si>
    <t>05-161-2-A</t>
  </si>
  <si>
    <t>05 Lvl</t>
  </si>
  <si>
    <t>3.72001004</t>
  </si>
  <si>
    <t>Engrs Strm No 2</t>
  </si>
  <si>
    <t>2-307-2-A</t>
  </si>
  <si>
    <t>3.71507</t>
  </si>
  <si>
    <t>Package Conveyor</t>
  </si>
  <si>
    <t>3-225-2-Q</t>
  </si>
  <si>
    <t>3.71502</t>
  </si>
  <si>
    <t>Stores Handling &amp; Landing Area</t>
  </si>
  <si>
    <t>2-228-0-L</t>
  </si>
  <si>
    <t>Mess Strm No 1</t>
  </si>
  <si>
    <t>1-254-3-A</t>
  </si>
  <si>
    <t>3.71310091</t>
  </si>
  <si>
    <t>Supply Dept Strm No 4</t>
  </si>
  <si>
    <t>4-370-6-A</t>
  </si>
  <si>
    <t>Supply Dept Strm No 3</t>
  </si>
  <si>
    <t>4-370-5-A</t>
  </si>
  <si>
    <t>Supply Dept Strm No 2</t>
  </si>
  <si>
    <t>3-346-1-A</t>
  </si>
  <si>
    <t>Supply Dept Strm No 1</t>
  </si>
  <si>
    <t>3-220-01-A</t>
  </si>
  <si>
    <t>3.71201</t>
  </si>
  <si>
    <t>Special Clothing Strm</t>
  </si>
  <si>
    <t>4-110-3-A</t>
  </si>
  <si>
    <t>3.711205</t>
  </si>
  <si>
    <t>Nitrogen Cylinder Strm</t>
  </si>
  <si>
    <t>2-422-1-A</t>
  </si>
  <si>
    <t>Gas Cylinder Strm</t>
  </si>
  <si>
    <t>0.5-042-1-Q</t>
  </si>
  <si>
    <t>3.71110296</t>
  </si>
  <si>
    <t>Flammable Liquids Issue Rm</t>
  </si>
  <si>
    <t>2-397-2-K</t>
  </si>
  <si>
    <t>3.71110106</t>
  </si>
  <si>
    <t>Flammable Liquid Strm No. 2</t>
  </si>
  <si>
    <t>3-414-0-K</t>
  </si>
  <si>
    <t>Flammable Liquid Strm No. 1</t>
  </si>
  <si>
    <t>3-410-0-K</t>
  </si>
  <si>
    <t>SD Issue Rm HAZMINCEN</t>
  </si>
  <si>
    <t>4-410-1-A</t>
  </si>
  <si>
    <t xml:space="preserve">     Group 3.7: Stowage</t>
  </si>
  <si>
    <t>3.61410</t>
  </si>
  <si>
    <t>Test Lab</t>
  </si>
  <si>
    <t>3-200-2-Q</t>
  </si>
  <si>
    <t>3.61301</t>
  </si>
  <si>
    <t>General Workshop</t>
  </si>
  <si>
    <t>2-200-2-Q</t>
  </si>
  <si>
    <t>3.61207</t>
  </si>
  <si>
    <t>Tool Issue Rm</t>
  </si>
  <si>
    <t>2-300-4-Q</t>
  </si>
  <si>
    <t>3.61201</t>
  </si>
  <si>
    <t>Electronic Wrkshp No 2</t>
  </si>
  <si>
    <t>01-174-2-Q</t>
  </si>
  <si>
    <t>Electrical Shop</t>
  </si>
  <si>
    <t>01-283-1-Q</t>
  </si>
  <si>
    <t>3.61101</t>
  </si>
  <si>
    <t>Filter Cleaning Shop</t>
  </si>
  <si>
    <t>01-188-2-Q</t>
  </si>
  <si>
    <t xml:space="preserve">     Group 3.6: Maintenance</t>
  </si>
  <si>
    <t>3.53006</t>
  </si>
  <si>
    <t>Replenishment Gear Lkr</t>
  </si>
  <si>
    <t>01-201-1-A</t>
  </si>
  <si>
    <t>3.51003</t>
  </si>
  <si>
    <t>Chain Lkr &amp; Sump</t>
  </si>
  <si>
    <t>3-012-0-W</t>
  </si>
  <si>
    <t>3.51002</t>
  </si>
  <si>
    <t>Chain Lkr</t>
  </si>
  <si>
    <t>3-006-2-Q</t>
  </si>
  <si>
    <t>3-006-1-Q</t>
  </si>
  <si>
    <t>3.51001</t>
  </si>
  <si>
    <t>Windlass Mchry Rm</t>
  </si>
  <si>
    <t>0.5-002-0-Q</t>
  </si>
  <si>
    <t xml:space="preserve">     Group 3.5: Deck Systems</t>
  </si>
  <si>
    <t>3.30604</t>
  </si>
  <si>
    <t>Registered Pubs Office</t>
  </si>
  <si>
    <t>1-110-3-Q</t>
  </si>
  <si>
    <t>3.30503</t>
  </si>
  <si>
    <t>OOD Sta No 3</t>
  </si>
  <si>
    <t>1-399-1-Q</t>
  </si>
  <si>
    <t>OOD Sta No 2</t>
  </si>
  <si>
    <t>01-220-2-Q</t>
  </si>
  <si>
    <t>OOD Sta No 1</t>
  </si>
  <si>
    <t>01-220-1-Q</t>
  </si>
  <si>
    <t>3.30404997</t>
  </si>
  <si>
    <t>SNAP II Computer Rm</t>
  </si>
  <si>
    <t>2-220-1-Q</t>
  </si>
  <si>
    <t>3.30403996</t>
  </si>
  <si>
    <t>Supply Support Center</t>
  </si>
  <si>
    <t>3-220-2-Q</t>
  </si>
  <si>
    <t>3.30402</t>
  </si>
  <si>
    <t>Supply Dept Office (Disbursing)</t>
  </si>
  <si>
    <t>1-084-1-Q</t>
  </si>
  <si>
    <t>Supply Dept Office</t>
  </si>
  <si>
    <t>1-254-0-Q</t>
  </si>
  <si>
    <t>3.30301001</t>
  </si>
  <si>
    <t>Engrg Dept Tech Lib</t>
  </si>
  <si>
    <t>0.5-050-1-Q</t>
  </si>
  <si>
    <t>Engrs Dept Office No 1</t>
  </si>
  <si>
    <t>2-174-6-A</t>
  </si>
  <si>
    <t>3.30301</t>
  </si>
  <si>
    <t>Engrg Dept Office No. 2</t>
  </si>
  <si>
    <t>1-258-3-Q</t>
  </si>
  <si>
    <t>Command Master Chief Office</t>
  </si>
  <si>
    <t>1-206-1-Q</t>
  </si>
  <si>
    <t>3.30204</t>
  </si>
  <si>
    <t>Food Service Office</t>
  </si>
  <si>
    <t>1-258-1-Q</t>
  </si>
  <si>
    <t>CMAA Office</t>
  </si>
  <si>
    <t>3-357-2-Q</t>
  </si>
  <si>
    <t>Ships Office</t>
  </si>
  <si>
    <t>1-078-4-Q</t>
  </si>
  <si>
    <t>3.3010012</t>
  </si>
  <si>
    <t>Operations Office</t>
  </si>
  <si>
    <t>1-163-1-Q</t>
  </si>
  <si>
    <t xml:space="preserve">     Group 3.3: Administration</t>
  </si>
  <si>
    <t>AFFF Sta No 2</t>
  </si>
  <si>
    <t>1-300-1-Q</t>
  </si>
  <si>
    <t>3.25101</t>
  </si>
  <si>
    <t>AFFF Sta No 1 &amp; Drum Stwg Rm</t>
  </si>
  <si>
    <t>1-070-1-A</t>
  </si>
  <si>
    <t>Water Mist Tank Rm No 2</t>
  </si>
  <si>
    <t>1-268-4-W</t>
  </si>
  <si>
    <t>Water Mist Tank Rm No 1</t>
  </si>
  <si>
    <t>3-078-2-W</t>
  </si>
  <si>
    <t>Water Mist Tank No 2</t>
  </si>
  <si>
    <t>1-274-2-W</t>
  </si>
  <si>
    <t>Water Mist Tank No 1</t>
  </si>
  <si>
    <t>3-078-4-W</t>
  </si>
  <si>
    <t>Water Mist Pumping Station No 2</t>
  </si>
  <si>
    <t>2-240-1-E</t>
  </si>
  <si>
    <t>Water Mist Pumping Station No 1</t>
  </si>
  <si>
    <t>4-042-0-E</t>
  </si>
  <si>
    <t>3.2207</t>
  </si>
  <si>
    <t>Repair 3</t>
  </si>
  <si>
    <t>2-410-2-A</t>
  </si>
  <si>
    <t>3.22022</t>
  </si>
  <si>
    <t>DC Eqpt Lkr</t>
  </si>
  <si>
    <t>1-330-0-A</t>
  </si>
  <si>
    <t>3.22019</t>
  </si>
  <si>
    <t>Helicopter Crash &amp; Rescue Lkr</t>
  </si>
  <si>
    <t>1-338-6-A</t>
  </si>
  <si>
    <t>3.22009</t>
  </si>
  <si>
    <t>Repair 5</t>
  </si>
  <si>
    <t>1-206-3-A</t>
  </si>
  <si>
    <t>3.22005</t>
  </si>
  <si>
    <t>Repair 2</t>
  </si>
  <si>
    <t>1-094-1-A</t>
  </si>
  <si>
    <t xml:space="preserve">     Group 3.2: Damage Control</t>
  </si>
  <si>
    <t>3.11001</t>
  </si>
  <si>
    <t>Steering Gear Rm</t>
  </si>
  <si>
    <t>4-442-0-E</t>
  </si>
  <si>
    <t xml:space="preserve">     Group 3.1: Ship Control</t>
  </si>
  <si>
    <t>GROUP 3: SHIP SUPPORT</t>
  </si>
  <si>
    <t>Group 2 Total</t>
  </si>
  <si>
    <t>2.63004</t>
  </si>
  <si>
    <t>Airlock, Type III</t>
  </si>
  <si>
    <t>1-250-1-L</t>
  </si>
  <si>
    <t>1-126-1-L</t>
  </si>
  <si>
    <t>03-162-1-L</t>
  </si>
  <si>
    <t>04-150-2-L</t>
  </si>
  <si>
    <t>2.63003</t>
  </si>
  <si>
    <t>Airlock, Type II</t>
  </si>
  <si>
    <t>3-231-1-L</t>
  </si>
  <si>
    <t>3-158-1-L</t>
  </si>
  <si>
    <t>2-370-1-L</t>
  </si>
  <si>
    <t>2-186-2-L</t>
  </si>
  <si>
    <t>1-338-2-L</t>
  </si>
  <si>
    <t>1-280-1-L</t>
  </si>
  <si>
    <t>2.63002</t>
  </si>
  <si>
    <t>Airlock, Type I</t>
  </si>
  <si>
    <t>01-178-2-L</t>
  </si>
  <si>
    <t>04-169-1-L</t>
  </si>
  <si>
    <t>2.63001</t>
  </si>
  <si>
    <t>Pressure Lock</t>
  </si>
  <si>
    <t>2-370-2-L</t>
  </si>
  <si>
    <t>1-331-1-L</t>
  </si>
  <si>
    <t>1-250-2-L</t>
  </si>
  <si>
    <t>1-126-2-L</t>
  </si>
  <si>
    <t>01-330-5-L</t>
  </si>
  <si>
    <t>01-308-1-L</t>
  </si>
  <si>
    <t>01-274-3-L</t>
  </si>
  <si>
    <t>01-126-1-L</t>
  </si>
  <si>
    <t>2.62001014</t>
  </si>
  <si>
    <t>Chem Warfare Dept Eqpt Strm No 1</t>
  </si>
  <si>
    <t>01-110-0-A</t>
  </si>
  <si>
    <t>2.62001</t>
  </si>
  <si>
    <t>CBR &amp; DC Strm</t>
  </si>
  <si>
    <t>4-426-0-A</t>
  </si>
  <si>
    <t>2.61009</t>
  </si>
  <si>
    <t>Decon Sta No 2 (Contam Purge Lock)</t>
  </si>
  <si>
    <t>1-318-1-L</t>
  </si>
  <si>
    <t>Decon Sta No 1 (Contam Purge Lock)</t>
  </si>
  <si>
    <t>01-114-2-L</t>
  </si>
  <si>
    <t>2.61008</t>
  </si>
  <si>
    <t>Decon Sta No 2 (SH Area)</t>
  </si>
  <si>
    <t>1-322-1-L</t>
  </si>
  <si>
    <t>Decon Sta No 1 (SH Area)</t>
  </si>
  <si>
    <t>01-114-4-L</t>
  </si>
  <si>
    <t>2.61007</t>
  </si>
  <si>
    <t>Decon Sta No 2 (Inner Clthg Undrsg Area)</t>
  </si>
  <si>
    <t>1-326-1-L</t>
  </si>
  <si>
    <t>Decon Sta No 1 (Inner Clthg Undrsg Area)</t>
  </si>
  <si>
    <t>01-113-2-L</t>
  </si>
  <si>
    <t>2.61006</t>
  </si>
  <si>
    <t>Decon Sta No 2 (Outer Clthg Undrsg Area)</t>
  </si>
  <si>
    <t>1-330-1-L</t>
  </si>
  <si>
    <t>2.61003</t>
  </si>
  <si>
    <t>Decon Sta No 1 (Outer Clthg Undrsg Area)</t>
  </si>
  <si>
    <t>01-120-2-L</t>
  </si>
  <si>
    <t xml:space="preserve">     Group 2.6: CBR Protection</t>
  </si>
  <si>
    <t>2.56001</t>
  </si>
  <si>
    <t>Linen Lkr</t>
  </si>
  <si>
    <t>02-166-3-A</t>
  </si>
  <si>
    <t>2.55001</t>
  </si>
  <si>
    <t>Foul Weather Gear Lkr</t>
  </si>
  <si>
    <t>04-154-4-A</t>
  </si>
  <si>
    <t>04-150-3-A</t>
  </si>
  <si>
    <t>2.52003002</t>
  </si>
  <si>
    <t>CO Strm</t>
  </si>
  <si>
    <t>02-166-1-A</t>
  </si>
  <si>
    <t>2.51003003</t>
  </si>
  <si>
    <t>Crew Baggage Rm No 2</t>
  </si>
  <si>
    <t>3-338-1-A</t>
  </si>
  <si>
    <t>Crew Baggage Rm No 1</t>
  </si>
  <si>
    <t>1-186-1-Q</t>
  </si>
  <si>
    <t>2.51002002</t>
  </si>
  <si>
    <t>CPO Baggage Rm</t>
  </si>
  <si>
    <t>3-078-1-A</t>
  </si>
  <si>
    <t>2.51001</t>
  </si>
  <si>
    <t>Officers Baggage Rm</t>
  </si>
  <si>
    <t>02-166-7-A</t>
  </si>
  <si>
    <t xml:space="preserve">     Group 2.5 : Personal Stowage</t>
  </si>
  <si>
    <t>2.46001</t>
  </si>
  <si>
    <t>Post Office</t>
  </si>
  <si>
    <t>1-254-4-Q</t>
  </si>
  <si>
    <t>2.44002</t>
  </si>
  <si>
    <t>Barber Shop</t>
  </si>
  <si>
    <t>3-346-2-Q</t>
  </si>
  <si>
    <t>2.42007</t>
  </si>
  <si>
    <t>Self Service Laundry</t>
  </si>
  <si>
    <t>2-431-1-Q</t>
  </si>
  <si>
    <t>2.42001</t>
  </si>
  <si>
    <t>Laundry</t>
  </si>
  <si>
    <t>2-414-0-Q</t>
  </si>
  <si>
    <t>2.41007</t>
  </si>
  <si>
    <t>Ship Store Strm (Canned Drnks)</t>
  </si>
  <si>
    <t>1-042-2-Q</t>
  </si>
  <si>
    <t>2.41006</t>
  </si>
  <si>
    <t>Ships Store Strm</t>
  </si>
  <si>
    <t>0.5-042-2-A</t>
  </si>
  <si>
    <t>Ships Store</t>
  </si>
  <si>
    <t>1-096-2-Q</t>
  </si>
  <si>
    <t xml:space="preserve">     Group 2.4: General Services</t>
  </si>
  <si>
    <t>2.34101</t>
  </si>
  <si>
    <t>Medical Strm No 2</t>
  </si>
  <si>
    <t>2-418-1-A</t>
  </si>
  <si>
    <t>Medical Strm No 1</t>
  </si>
  <si>
    <t>1-054-2-A</t>
  </si>
  <si>
    <t>Decon Sta Medical Lkr</t>
  </si>
  <si>
    <t>01-122-2-A</t>
  </si>
  <si>
    <t>2.33201003</t>
  </si>
  <si>
    <t>Fwd Battle Dressing Sta</t>
  </si>
  <si>
    <t>1-058-2-L</t>
  </si>
  <si>
    <t>Aft Battle Dressing Sta</t>
  </si>
  <si>
    <t>2-410-1-L</t>
  </si>
  <si>
    <t>2.31025004</t>
  </si>
  <si>
    <t>Ward Bath</t>
  </si>
  <si>
    <t>1-232-1-L</t>
  </si>
  <si>
    <t>2.31024</t>
  </si>
  <si>
    <t>Ward</t>
  </si>
  <si>
    <t>1-220-1-L</t>
  </si>
  <si>
    <t>2.31012</t>
  </si>
  <si>
    <t>Medical Treatment Rm</t>
  </si>
  <si>
    <t>1-220-3-L</t>
  </si>
  <si>
    <t xml:space="preserve">     Group 2.3: Medical</t>
  </si>
  <si>
    <t>01-294-1-A</t>
  </si>
  <si>
    <t>2.23301005</t>
  </si>
  <si>
    <t>Dry Provisions Strm</t>
  </si>
  <si>
    <t>2-220-2-A</t>
  </si>
  <si>
    <t>2.23203</t>
  </si>
  <si>
    <t>Freeze Strm</t>
  </si>
  <si>
    <t>2-220-3-A</t>
  </si>
  <si>
    <t>2.23100996</t>
  </si>
  <si>
    <t>Chill Strm</t>
  </si>
  <si>
    <t>2-238-1-A</t>
  </si>
  <si>
    <t>2.22403</t>
  </si>
  <si>
    <t>Scullery</t>
  </si>
  <si>
    <t>1-238-1-Q</t>
  </si>
  <si>
    <t>2.22203994</t>
  </si>
  <si>
    <t>Crew/CPO Galley</t>
  </si>
  <si>
    <t>1-191-0-Q</t>
  </si>
  <si>
    <t>2.22201991</t>
  </si>
  <si>
    <t>Wardroom Galley</t>
  </si>
  <si>
    <t>02-158-4-Q</t>
  </si>
  <si>
    <t xml:space="preserve">     Group 2.2: Commissary</t>
  </si>
  <si>
    <t>2.21305</t>
  </si>
  <si>
    <t>Crew Mess Rm</t>
  </si>
  <si>
    <t>1-220-01-L</t>
  </si>
  <si>
    <t>2.21200991</t>
  </si>
  <si>
    <t>CPO Messroom &amp; Lounge</t>
  </si>
  <si>
    <t>1-174-0-L</t>
  </si>
  <si>
    <t>2.2110199</t>
  </si>
  <si>
    <t>Wardroom Messroom &amp; Lounge</t>
  </si>
  <si>
    <t>02-126-4-L</t>
  </si>
  <si>
    <t>2.16001</t>
  </si>
  <si>
    <t>Crew Training &amp; Rec Rm</t>
  </si>
  <si>
    <t>01-319-2-L</t>
  </si>
  <si>
    <t>2.15302</t>
  </si>
  <si>
    <t>Athletic Gear Strm</t>
  </si>
  <si>
    <t>4-430-1-A</t>
  </si>
  <si>
    <t>Physical Fitness Rm</t>
  </si>
  <si>
    <t>2-300-1-L</t>
  </si>
  <si>
    <t>2.14004993</t>
  </si>
  <si>
    <t>Wardroom WR &amp; WC</t>
  </si>
  <si>
    <t>02-166-2-L</t>
  </si>
  <si>
    <t>2.14001989</t>
  </si>
  <si>
    <t>Bridge WR &amp; WC</t>
  </si>
  <si>
    <t>04-150-1-L</t>
  </si>
  <si>
    <t>Crew Library</t>
  </si>
  <si>
    <t>2-338-4-L</t>
  </si>
  <si>
    <t>Crew Rec Rm</t>
  </si>
  <si>
    <t>2-300-2-L</t>
  </si>
  <si>
    <t>2.132101</t>
  </si>
  <si>
    <t>Crew WR, WC &amp; SH (Female)</t>
  </si>
  <si>
    <t>3-338-7-L</t>
  </si>
  <si>
    <t>Crew WR, WC &amp; SH</t>
  </si>
  <si>
    <t>3-338-10-L</t>
  </si>
  <si>
    <t>3-325-1-L</t>
  </si>
  <si>
    <t>3-300-2-L</t>
  </si>
  <si>
    <t>3-097-01-L</t>
  </si>
  <si>
    <t>2-345-2-L</t>
  </si>
  <si>
    <t>2-328-0-L</t>
  </si>
  <si>
    <t>2-314-2-L</t>
  </si>
  <si>
    <t>2-097-01-L</t>
  </si>
  <si>
    <t>2.13110209</t>
  </si>
  <si>
    <t>Crew Living Sp No 7</t>
  </si>
  <si>
    <t>3-350-2-L</t>
  </si>
  <si>
    <t>Crew Living Sp No 6</t>
  </si>
  <si>
    <t>3-338-3-L</t>
  </si>
  <si>
    <t>Crew Living Sp No 5</t>
  </si>
  <si>
    <t>3-310-2-L</t>
  </si>
  <si>
    <t>Crew Living Sp No 4</t>
  </si>
  <si>
    <t>3-300-1-L</t>
  </si>
  <si>
    <t>Crew Living Sp No 3B</t>
  </si>
  <si>
    <t>2-350-2-L</t>
  </si>
  <si>
    <t>Crew Living Sp No 3A</t>
  </si>
  <si>
    <t>2-300-3-L</t>
  </si>
  <si>
    <t>Crew Living Sp No 3</t>
  </si>
  <si>
    <t>2-310-2-L</t>
  </si>
  <si>
    <t>Crew Living Sp No 2</t>
  </si>
  <si>
    <t>3-097-02-L</t>
  </si>
  <si>
    <t>Crew Living Sp No 1</t>
  </si>
  <si>
    <t>2-078-01-L</t>
  </si>
  <si>
    <t>CPO WR, WC &amp; SH</t>
  </si>
  <si>
    <t>2-338-3-L</t>
  </si>
  <si>
    <t>2.12210107</t>
  </si>
  <si>
    <t>CPO WR, WC &amp; SH (Female)</t>
  </si>
  <si>
    <t>1-120-1-L</t>
  </si>
  <si>
    <t>1-110-2-L</t>
  </si>
  <si>
    <t>2.12110209</t>
  </si>
  <si>
    <t>CPO Living Sp No 2</t>
  </si>
  <si>
    <t>2-347-1-L</t>
  </si>
  <si>
    <t>CPO Living Sp No 1B</t>
  </si>
  <si>
    <t>1-115-1-L</t>
  </si>
  <si>
    <t>CPO Living Sp No 1A</t>
  </si>
  <si>
    <t>1-110-1-L</t>
  </si>
  <si>
    <t>CPO Living Sp No 1</t>
  </si>
  <si>
    <t>1-110-0-L</t>
  </si>
  <si>
    <t>Officer SH (Female)</t>
  </si>
  <si>
    <t>02-126-2-L</t>
  </si>
  <si>
    <t>Officer WC (Female)</t>
  </si>
  <si>
    <t>02-126-1-L</t>
  </si>
  <si>
    <t>2.11213</t>
  </si>
  <si>
    <t>Officer WR, WC &amp; SH</t>
  </si>
  <si>
    <t>01-330-3-L</t>
  </si>
  <si>
    <t>02-158-3-L</t>
  </si>
  <si>
    <t>Officer WC &amp; SH</t>
  </si>
  <si>
    <t>01-312-1-L</t>
  </si>
  <si>
    <t>2.11212015</t>
  </si>
  <si>
    <t>XO Bath</t>
  </si>
  <si>
    <t>01-158-2-L</t>
  </si>
  <si>
    <t>2.1121102</t>
  </si>
  <si>
    <t>CO Sea Cabin Bath</t>
  </si>
  <si>
    <t>04-158-1-L</t>
  </si>
  <si>
    <t>2.11211014</t>
  </si>
  <si>
    <t>CO Bath</t>
  </si>
  <si>
    <t>02-126-3-L</t>
  </si>
  <si>
    <t>2.11112060</t>
  </si>
  <si>
    <t>XO Stateroom</t>
  </si>
  <si>
    <t>01-158-4-L</t>
  </si>
  <si>
    <t>2.11111045</t>
  </si>
  <si>
    <t>CO Stateroom</t>
  </si>
  <si>
    <t>02-136-3-L</t>
  </si>
  <si>
    <t>2.11111021</t>
  </si>
  <si>
    <t>CO Cabin</t>
  </si>
  <si>
    <t>02-146-1-L</t>
  </si>
  <si>
    <t>2.1111102</t>
  </si>
  <si>
    <t>CO Sea Cabin</t>
  </si>
  <si>
    <t>04-158-2-L</t>
  </si>
  <si>
    <t>2.11100006</t>
  </si>
  <si>
    <t>Stateroom (Female)</t>
  </si>
  <si>
    <t>02-126-01-L</t>
  </si>
  <si>
    <t>Stateroom</t>
  </si>
  <si>
    <t>01-327-1-L</t>
  </si>
  <si>
    <t>01-314-3-L</t>
  </si>
  <si>
    <t>01-314-2-L</t>
  </si>
  <si>
    <t>01-314-1-L</t>
  </si>
  <si>
    <t>01-300-4-L</t>
  </si>
  <si>
    <t>01-298-1-L</t>
  </si>
  <si>
    <t>02-158-7-L</t>
  </si>
  <si>
    <t>02-145-2-L</t>
  </si>
  <si>
    <t>02-145-1-L</t>
  </si>
  <si>
    <t>02-136-2-L</t>
  </si>
  <si>
    <t>02-136-1-L</t>
  </si>
  <si>
    <t xml:space="preserve">     Group 2.1 Living</t>
  </si>
  <si>
    <t>GROUP 2: HUMAN SUPPORT</t>
  </si>
  <si>
    <t>Group 1: Total</t>
  </si>
  <si>
    <t>1.94001</t>
  </si>
  <si>
    <t>Armory</t>
  </si>
  <si>
    <t>2-370-5-A</t>
  </si>
  <si>
    <t>1.92002</t>
  </si>
  <si>
    <t>Pyro Mag No 2</t>
  </si>
  <si>
    <t>1-342-1-M</t>
  </si>
  <si>
    <t>Pyro Mag No 1</t>
  </si>
  <si>
    <t>3-338-4-M</t>
  </si>
  <si>
    <t>1.91002</t>
  </si>
  <si>
    <t>Small Arms Mag</t>
  </si>
  <si>
    <t>3-338-2-M</t>
  </si>
  <si>
    <t xml:space="preserve">     Group 1.9: Small Arms, Pyrotechnics &amp; Saluting Battery</t>
  </si>
  <si>
    <t>1.56002</t>
  </si>
  <si>
    <t>Pallet Truck Stwg/Battery Charging Rm</t>
  </si>
  <si>
    <t>01-205-0-Q</t>
  </si>
  <si>
    <t xml:space="preserve">     Group 1.5: Cargo</t>
  </si>
  <si>
    <t>1.39402</t>
  </si>
  <si>
    <t>Avn Flt Gear Strm</t>
  </si>
  <si>
    <t>01-314-4-A</t>
  </si>
  <si>
    <t>1.391104</t>
  </si>
  <si>
    <t>Avn Strm No 4</t>
  </si>
  <si>
    <t>1-332-1-A</t>
  </si>
  <si>
    <t>Avn Strm No 3</t>
  </si>
  <si>
    <t>01-380-2-A</t>
  </si>
  <si>
    <t>Avn Strm No 2</t>
  </si>
  <si>
    <t>01-370-1-A</t>
  </si>
  <si>
    <t>Avn Strm No 1</t>
  </si>
  <si>
    <t>2-378-2-A</t>
  </si>
  <si>
    <t>1.381302</t>
  </si>
  <si>
    <t>JP-5 Storage Tank</t>
  </si>
  <si>
    <t>4-410-0-J</t>
  </si>
  <si>
    <t>1.381301</t>
  </si>
  <si>
    <t>JP-5 Drain Tank</t>
  </si>
  <si>
    <t>4-370-1-J</t>
  </si>
  <si>
    <t>1.381101</t>
  </si>
  <si>
    <t>Helicopter Fueling Station</t>
  </si>
  <si>
    <t>1-399-0-J</t>
  </si>
  <si>
    <t>1.37401</t>
  </si>
  <si>
    <t>Sonobuoy Strm</t>
  </si>
  <si>
    <t>2-370-6-A</t>
  </si>
  <si>
    <t>1.36908</t>
  </si>
  <si>
    <t>Avn Repair Shop</t>
  </si>
  <si>
    <t>1-381-0-Q</t>
  </si>
  <si>
    <t>1.35306</t>
  </si>
  <si>
    <t>Avn Office</t>
  </si>
  <si>
    <t>01-377-1-Q</t>
  </si>
  <si>
    <t>1.34001</t>
  </si>
  <si>
    <t>Hangar No 2</t>
  </si>
  <si>
    <t>1-338-8-Q</t>
  </si>
  <si>
    <t>Hangar No 1</t>
  </si>
  <si>
    <t>1-338-3-Q</t>
  </si>
  <si>
    <t>1.33106</t>
  </si>
  <si>
    <t>Cable Trunk</t>
  </si>
  <si>
    <t>5-002-0-Q</t>
  </si>
  <si>
    <t>1.321203</t>
  </si>
  <si>
    <t>Helicopter Control Sta</t>
  </si>
  <si>
    <t>01-389-1-C</t>
  </si>
  <si>
    <t>1.321116</t>
  </si>
  <si>
    <t>Visual Landing Aids Eqpt Rm No 2</t>
  </si>
  <si>
    <t>1-390-2-Q</t>
  </si>
  <si>
    <t>Visual Landing Aids Eqpt Rm No 1</t>
  </si>
  <si>
    <t>1-370-1-Q</t>
  </si>
  <si>
    <t>1.312301</t>
  </si>
  <si>
    <t>RAST Mchry Rm</t>
  </si>
  <si>
    <t>2-442-0-E</t>
  </si>
  <si>
    <t>1.3123</t>
  </si>
  <si>
    <t>RAST Control Sta</t>
  </si>
  <si>
    <t>2-442-3-C</t>
  </si>
  <si>
    <t xml:space="preserve">     Group 1.3: Aviation</t>
  </si>
  <si>
    <t>1.2805</t>
  </si>
  <si>
    <t>VLS Service Interface Rm (B-Size Module)</t>
  </si>
  <si>
    <t>01-330-0-Q</t>
  </si>
  <si>
    <t>1.24401</t>
  </si>
  <si>
    <t>Torpedo Missile &amp; Rocket Mag</t>
  </si>
  <si>
    <t>1-304-2-M</t>
  </si>
  <si>
    <t>1.23701</t>
  </si>
  <si>
    <t>VLS Security Sta (Missile)</t>
  </si>
  <si>
    <t>1-100-2-Q</t>
  </si>
  <si>
    <t>1.22701</t>
  </si>
  <si>
    <t>01-330-2-Q</t>
  </si>
  <si>
    <t>1.222303</t>
  </si>
  <si>
    <t>Director Eqpt Rm No 3</t>
  </si>
  <si>
    <t>03-282-0-Q</t>
  </si>
  <si>
    <t>Director Eqpt Rm No 2</t>
  </si>
  <si>
    <t>04-272-0-Q</t>
  </si>
  <si>
    <t>Director Eqpt Rm No 1</t>
  </si>
  <si>
    <t>05-131-0-Q</t>
  </si>
  <si>
    <t>1.2219202</t>
  </si>
  <si>
    <t>B-size Module 64 Cell VLS</t>
  </si>
  <si>
    <t>2-338-0-M</t>
  </si>
  <si>
    <t>1.2210802</t>
  </si>
  <si>
    <t>CIWS Control Rm No 1</t>
  </si>
  <si>
    <t>03-112-0-C</t>
  </si>
  <si>
    <t>1.22099999</t>
  </si>
  <si>
    <t>VLS Service Interface Rm (A-Size Module)</t>
  </si>
  <si>
    <t>1-097-2-Q</t>
  </si>
  <si>
    <t>1.22099996</t>
  </si>
  <si>
    <t>A-size Module 32 Cell VLS</t>
  </si>
  <si>
    <t>2.5-078-0-M</t>
  </si>
  <si>
    <t>1.21600997</t>
  </si>
  <si>
    <t>Wpns Wrkshp No 1</t>
  </si>
  <si>
    <t>02-112-0-Q</t>
  </si>
  <si>
    <t>Wpns &amp; Avn Ord Eqpt Wrkshp</t>
  </si>
  <si>
    <t>01-300-0-Q</t>
  </si>
  <si>
    <t>1.21409</t>
  </si>
  <si>
    <t>Fixed Gun Ammo &amp; Rocket Mag No 2</t>
  </si>
  <si>
    <t>2-426-2-M</t>
  </si>
  <si>
    <t>Fixed Gun Ammo &amp; Rocket Mag No 1</t>
  </si>
  <si>
    <t>1-318-2-M</t>
  </si>
  <si>
    <t>Wpns Mag No 2</t>
  </si>
  <si>
    <t>01-300-1-M</t>
  </si>
  <si>
    <t>1.2140803</t>
  </si>
  <si>
    <t>Wpns Mag No 1</t>
  </si>
  <si>
    <t>02-112-2-M</t>
  </si>
  <si>
    <t>Ammo Handling Trunk</t>
  </si>
  <si>
    <t>03-120-2-Q</t>
  </si>
  <si>
    <t>1.2140801</t>
  </si>
  <si>
    <t>CIWS Control Rm No 2</t>
  </si>
  <si>
    <t>02-299-0-C</t>
  </si>
  <si>
    <t>1.21403203</t>
  </si>
  <si>
    <t>White Phosphorous Projectile Mag</t>
  </si>
  <si>
    <t>3-042-2-M</t>
  </si>
  <si>
    <t>5" Propellant Mag No 2</t>
  </si>
  <si>
    <t>3-068-2-M</t>
  </si>
  <si>
    <t>5" Propellant Mag No 1</t>
  </si>
  <si>
    <t>3-068-1-M</t>
  </si>
  <si>
    <t>5" Ammo Mag</t>
  </si>
  <si>
    <t>3-042-0-M</t>
  </si>
  <si>
    <t>1.2130313</t>
  </si>
  <si>
    <t>Ammo Strikedown Trunk</t>
  </si>
  <si>
    <t>4-072-0-Q</t>
  </si>
  <si>
    <t>5" Loader Drum and Fan Room</t>
  </si>
  <si>
    <t>1-046-0-M</t>
  </si>
  <si>
    <t>1.21099997</t>
  </si>
  <si>
    <t>Antenna Access Room</t>
  </si>
  <si>
    <t>05-161-1-Q</t>
  </si>
  <si>
    <t xml:space="preserve">     Group 1.2: Weapons</t>
  </si>
  <si>
    <t>IC &amp; Gyro Rm No 2</t>
  </si>
  <si>
    <t>3-300-0-C</t>
  </si>
  <si>
    <t>IC &amp; Gyro Rm No 1</t>
  </si>
  <si>
    <t>4-094-0-C</t>
  </si>
  <si>
    <t>1.14403</t>
  </si>
  <si>
    <t>DLS Mag No 2</t>
  </si>
  <si>
    <t>02-194-1-M</t>
  </si>
  <si>
    <t>DLS Mag No 1</t>
  </si>
  <si>
    <t>02-186-2-M</t>
  </si>
  <si>
    <t>1.14301</t>
  </si>
  <si>
    <t>IRS Eductor Secondary Air Inlet Trunk</t>
  </si>
  <si>
    <t>01-378-2-Q</t>
  </si>
  <si>
    <t>1.1420199</t>
  </si>
  <si>
    <t>NIXIE Rm</t>
  </si>
  <si>
    <t>2-450-1-Q</t>
  </si>
  <si>
    <t>1.14102</t>
  </si>
  <si>
    <t>Ship Signal Exploitation Sp</t>
  </si>
  <si>
    <t>01-130-2-C</t>
  </si>
  <si>
    <t>Tomahawk Equipment Room</t>
  </si>
  <si>
    <t>2-154-2-C</t>
  </si>
  <si>
    <t>1.13403</t>
  </si>
  <si>
    <t>Combat Sys Eqpt Rm No 4</t>
  </si>
  <si>
    <t>03-142-1-Q</t>
  </si>
  <si>
    <t>Combat Sys Eqpt Rm No 3</t>
  </si>
  <si>
    <t>1-314-0-C</t>
  </si>
  <si>
    <t>1-300-0-C</t>
  </si>
  <si>
    <t>Combat Sys Eqpt Rm No 2</t>
  </si>
  <si>
    <t>2-126-2-C</t>
  </si>
  <si>
    <t>Combat Sys Eqpt Rm No 1</t>
  </si>
  <si>
    <t>2-053-1-C</t>
  </si>
  <si>
    <t>1.13202</t>
  </si>
  <si>
    <t>Chart Room</t>
  </si>
  <si>
    <t>04-150-0-C</t>
  </si>
  <si>
    <t>1.13200998</t>
  </si>
  <si>
    <t>Pilot House</t>
  </si>
  <si>
    <t>04-130-0-C</t>
  </si>
  <si>
    <t>1.13010001</t>
  </si>
  <si>
    <t>CIC</t>
  </si>
  <si>
    <t>1-126-0-C</t>
  </si>
  <si>
    <t>1.122501</t>
  </si>
  <si>
    <t>Bathythermograph Rm</t>
  </si>
  <si>
    <t>2-442-6-Q</t>
  </si>
  <si>
    <t>1.122201</t>
  </si>
  <si>
    <t>Fathometer Trunk</t>
  </si>
  <si>
    <t>5-102-1-T</t>
  </si>
  <si>
    <t>1.122113</t>
  </si>
  <si>
    <t>Dome Eqpt Rm</t>
  </si>
  <si>
    <t>0.5-028-0-Q</t>
  </si>
  <si>
    <t>1.122112</t>
  </si>
  <si>
    <t>Sonar Control Rm</t>
  </si>
  <si>
    <t>2-050-2-C</t>
  </si>
  <si>
    <t>1.122105</t>
  </si>
  <si>
    <t>Transducer Cyl</t>
  </si>
  <si>
    <t>6-010-0-Q</t>
  </si>
  <si>
    <t>Sonar Dome Access Trunk</t>
  </si>
  <si>
    <t>5-028-0-T</t>
  </si>
  <si>
    <t>1.122104</t>
  </si>
  <si>
    <t>Transducer Compt</t>
  </si>
  <si>
    <t>6-000-0-Q</t>
  </si>
  <si>
    <t>1.122101</t>
  </si>
  <si>
    <t>Sonar Eqpt Rm No 2</t>
  </si>
  <si>
    <t>2-018-0-Q</t>
  </si>
  <si>
    <t>Sonar Eqpt Rm No 1</t>
  </si>
  <si>
    <t>1-018-0-Q</t>
  </si>
  <si>
    <t>MFTA Eqpt Room</t>
  </si>
  <si>
    <t>2-458-0-L</t>
  </si>
  <si>
    <t>1.1221</t>
  </si>
  <si>
    <t>Sonar Control Admin Office</t>
  </si>
  <si>
    <t>2-042-1-Q</t>
  </si>
  <si>
    <t>AMDR-S Cooling Eqpt Rm</t>
  </si>
  <si>
    <t>3-097-4-Q</t>
  </si>
  <si>
    <t>1.1211107</t>
  </si>
  <si>
    <t>Array Rm No 4</t>
  </si>
  <si>
    <t>03-158-2-Q</t>
  </si>
  <si>
    <t>Array Rm No 3</t>
  </si>
  <si>
    <t>03-158-3-Q</t>
  </si>
  <si>
    <t>Array Rm No 2</t>
  </si>
  <si>
    <t>03-128-2-Q</t>
  </si>
  <si>
    <t>Array Rm No 1</t>
  </si>
  <si>
    <t>03-128-1-Q</t>
  </si>
  <si>
    <t>1.12111</t>
  </si>
  <si>
    <t>Radar Rm No 3</t>
  </si>
  <si>
    <t>01-274-1-C</t>
  </si>
  <si>
    <t>Radar Rm No 2</t>
  </si>
  <si>
    <t>03-142-0-C</t>
  </si>
  <si>
    <t>Radar Rm No 1</t>
  </si>
  <si>
    <t>03-128-0-C</t>
  </si>
  <si>
    <t>1.121101</t>
  </si>
  <si>
    <t>Sonar Eqpt Rm No 3</t>
  </si>
  <si>
    <t>3-018-0-Q</t>
  </si>
  <si>
    <t>1.11800003</t>
  </si>
  <si>
    <t>Technical Library Annex</t>
  </si>
  <si>
    <t>01-110-01-Q</t>
  </si>
  <si>
    <t>CB Sys Maint Control Tech Lib &amp; Repair 8</t>
  </si>
  <si>
    <t>01-130-0-Q</t>
  </si>
  <si>
    <t>1.11301</t>
  </si>
  <si>
    <t>Signal Shelter</t>
  </si>
  <si>
    <t>04-164-1-Q</t>
  </si>
  <si>
    <t>1.11101997</t>
  </si>
  <si>
    <t>Radio Xmtr Rm</t>
  </si>
  <si>
    <t>2-157-1-C</t>
  </si>
  <si>
    <t>1.11100996</t>
  </si>
  <si>
    <t>Comm Center</t>
  </si>
  <si>
    <t>2-126-1-C</t>
  </si>
  <si>
    <t xml:space="preserve">     'Group 1.1:Command, Control &amp; Surveillance</t>
  </si>
  <si>
    <t>GROUP 1: MILITARY MISSION</t>
  </si>
  <si>
    <t>Constr Zone</t>
  </si>
  <si>
    <t>Volume (cu ft)</t>
  </si>
  <si>
    <t>Area  (sq ft)</t>
  </si>
  <si>
    <t>Comp't Name</t>
  </si>
  <si>
    <t>Comp't No</t>
  </si>
  <si>
    <t>Level</t>
  </si>
  <si>
    <t>SIGNAL SHELTER</t>
  </si>
  <si>
    <t>DLS</t>
  </si>
  <si>
    <t>Volume</t>
  </si>
  <si>
    <t>L</t>
  </si>
  <si>
    <t>LBD/100</t>
  </si>
  <si>
    <t>Area</t>
  </si>
  <si>
    <t>Flight III</t>
  </si>
  <si>
    <t>LSC Blk 1</t>
  </si>
  <si>
    <t>LSC Future</t>
  </si>
  <si>
    <t xml:space="preserve">Flight III </t>
  </si>
  <si>
    <t>Raw Data</t>
  </si>
  <si>
    <t>LSC</t>
  </si>
  <si>
    <t>Blk 1</t>
  </si>
  <si>
    <t>Future</t>
  </si>
  <si>
    <t>DDG Flight IIA AREA / VOLUME REPORT - COMPARTMENTS</t>
  </si>
  <si>
    <t>COMPARTMENT NO.</t>
  </si>
  <si>
    <t>CONPARTMENT NAME</t>
  </si>
  <si>
    <t>DECK</t>
  </si>
  <si>
    <r>
      <t>DECK AREA FT</t>
    </r>
    <r>
      <rPr>
        <b/>
        <vertAlign val="superscript"/>
        <sz val="12"/>
        <rFont val="Arial"/>
        <family val="2"/>
      </rPr>
      <t>2</t>
    </r>
  </si>
  <si>
    <r>
      <t>VOLUME FT</t>
    </r>
    <r>
      <rPr>
        <b/>
        <vertAlign val="superscript"/>
        <sz val="12"/>
        <rFont val="Arial"/>
        <family val="2"/>
      </rPr>
      <t>3</t>
    </r>
  </si>
  <si>
    <r>
      <t>DECK AREA M</t>
    </r>
    <r>
      <rPr>
        <b/>
        <vertAlign val="superscript"/>
        <sz val="12"/>
        <rFont val="Arial"/>
        <family val="2"/>
      </rPr>
      <t>2</t>
    </r>
  </si>
  <si>
    <r>
      <t>VOLUME M</t>
    </r>
    <r>
      <rPr>
        <b/>
        <vertAlign val="superscript"/>
        <sz val="12"/>
        <rFont val="Arial"/>
        <family val="2"/>
      </rPr>
      <t>3</t>
    </r>
  </si>
  <si>
    <t>REV</t>
  </si>
  <si>
    <t>COMMENTS</t>
  </si>
  <si>
    <t>COMM CENTER</t>
  </si>
  <si>
    <t>A</t>
  </si>
  <si>
    <t>RADIO XMTR ROOM</t>
  </si>
  <si>
    <t>04</t>
  </si>
  <si>
    <t>TOPSIDE EQUIPMENT LOCKER</t>
  </si>
  <si>
    <t>05</t>
  </si>
  <si>
    <t>RADAR ROOM NO 1</t>
  </si>
  <si>
    <t>03</t>
  </si>
  <si>
    <t>ARRAY ROOM NO 1</t>
  </si>
  <si>
    <t>ARRAY ROOM NO 2</t>
  </si>
  <si>
    <t>RADAR ROOM NO 2</t>
  </si>
  <si>
    <t>ARRAY ROOM NO 4 AND ELECTRONIC WORKSHOP NO 1B</t>
  </si>
  <si>
    <t>G</t>
  </si>
  <si>
    <t>DDG 79-90 ONLY</t>
  </si>
  <si>
    <t>ARRAY ROOM NO 3</t>
  </si>
  <si>
    <t>RADAR ROOM NO. 3</t>
  </si>
  <si>
    <t>01</t>
  </si>
  <si>
    <t>0 1/2-28-0-Q</t>
  </si>
  <si>
    <t>DOME EQUIPMENT ROOM</t>
  </si>
  <si>
    <t>0 1/2</t>
  </si>
  <si>
    <t>1-18-0-Q</t>
  </si>
  <si>
    <t>SONAR EQPT ROOM NO. 1</t>
  </si>
  <si>
    <t>2-18-0-Q</t>
  </si>
  <si>
    <t>SONAR EQPT ROOM NO. 2</t>
  </si>
  <si>
    <t>2-42-1-Q</t>
  </si>
  <si>
    <t>SONAR CONTROL ADMIN OFFICE</t>
  </si>
  <si>
    <t>2-50-2-C</t>
  </si>
  <si>
    <t>SONAR CONTROL ROOM</t>
  </si>
  <si>
    <t>BATHYTHEROGRAPH ROOM</t>
  </si>
  <si>
    <t>3-18-0-Q</t>
  </si>
  <si>
    <t>SONAR EQPT RM NO. 3</t>
  </si>
  <si>
    <t>4-42-0-Q</t>
  </si>
  <si>
    <t>SONAR COOLING EQPT RM</t>
  </si>
  <si>
    <t>5-28-0-T</t>
  </si>
  <si>
    <t>SONAR DOME ACCESS TRUNK</t>
  </si>
  <si>
    <t>FATHOMETER TRUNK</t>
  </si>
  <si>
    <t>6-0-0-Q</t>
  </si>
  <si>
    <t>TRANSDUCER COMPARTMENT</t>
  </si>
  <si>
    <t>6-10-0-Q</t>
  </si>
  <si>
    <t>TRANSDUCER CYLINDER</t>
  </si>
  <si>
    <t>COMBAT SYS EQPT ROOM NO. 3</t>
  </si>
  <si>
    <t>2-53-1-C</t>
  </si>
  <si>
    <t>CBT SYS EQPT ROOM NO. 1</t>
  </si>
  <si>
    <t>CBT SYS EQ RM NO. 2/TMHK EQ RM</t>
  </si>
  <si>
    <t>SHIP SIGNAL EXPLOITATION SPACE</t>
  </si>
  <si>
    <t>NIXIE ROOM</t>
  </si>
  <si>
    <t>IC &amp; GYRO ROOM NO. 2</t>
  </si>
  <si>
    <t>4-94-0-C</t>
  </si>
  <si>
    <t>IC &amp; GYRO ROOM NO. 1</t>
  </si>
  <si>
    <t>WEAPONS STRIKEDOWN EQPT STRM</t>
  </si>
  <si>
    <t>CIWS CONTROL RM NO 1</t>
  </si>
  <si>
    <t>DDG 79-81 &amp; DDG 107AF</t>
  </si>
  <si>
    <t>CIWS CONTROL ROOM NO. 2</t>
  </si>
  <si>
    <t>02</t>
  </si>
  <si>
    <t>AMMO HANDLING TRUNK</t>
  </si>
  <si>
    <t>02-300-2-Q</t>
  </si>
  <si>
    <t>4-72-0-Q</t>
  </si>
  <si>
    <t>AMMO STRIKEDOWN TRUNK</t>
  </si>
  <si>
    <t>CIWS MAGAZINE NO. 1</t>
  </si>
  <si>
    <t>DDG 79-81 &amp; DDG 107 AF</t>
  </si>
  <si>
    <t>CIWS MAGAZINE NO. 2</t>
  </si>
  <si>
    <t>C</t>
  </si>
  <si>
    <t>DDG 79-81 ONLY</t>
  </si>
  <si>
    <t>1-46-0-M</t>
  </si>
  <si>
    <t>5"/54 CAL LOADER DRUM &amp; FAN ROOM</t>
  </si>
  <si>
    <t>F</t>
  </si>
  <si>
    <t>DDG 79 ONLY</t>
  </si>
  <si>
    <t>3-42-0-M</t>
  </si>
  <si>
    <t>5"/54 CAL PROJECTILE MAG</t>
  </si>
  <si>
    <t>3-42-2-M</t>
  </si>
  <si>
    <t>WHITE PHOSPHRS PROJECTILE MAG</t>
  </si>
  <si>
    <t>3-62-1-M</t>
  </si>
  <si>
    <t>5"/54 CAL POWER MAG NO. 1</t>
  </si>
  <si>
    <t>3-68-2-M</t>
  </si>
  <si>
    <t>5"/54 CAL POWER MAG NO. 2</t>
  </si>
  <si>
    <t>CIWS WORKSHOP NO. 1</t>
  </si>
  <si>
    <t>CIWS, WEAPONS AND AVIATION ORDANCE EQPT WORKSHOP</t>
  </si>
  <si>
    <t>B-SIZE MODULE 64 CELL VERTICAL LAUNCHING SYSTEM</t>
  </si>
  <si>
    <t>2.5-78-0-M</t>
  </si>
  <si>
    <t>A-SIZEMODULE 32 CELL VERTICAL LAUNCHING SYSTEM</t>
  </si>
  <si>
    <t>2-153-2-C</t>
  </si>
  <si>
    <t>TOMAHAWK EQUIPMENT ROOM</t>
  </si>
  <si>
    <t>DIRECTOR EQPT RM NO. 1</t>
  </si>
  <si>
    <t>DIRECTOR EQPT RM NO.  2</t>
  </si>
  <si>
    <t>DIRECTOR EQPT RM NO. 3</t>
  </si>
  <si>
    <t>SECURITY STATION</t>
  </si>
  <si>
    <t>VLS SERVICE INTERFACE ROOM</t>
  </si>
  <si>
    <t>1-97-2-Q</t>
  </si>
  <si>
    <t>SERVICE INTERFACE ROOM</t>
  </si>
  <si>
    <t>RAST MACHINERY</t>
  </si>
  <si>
    <t>RAST CONTROL STATION</t>
  </si>
  <si>
    <t>HANGAR NO. 1</t>
  </si>
  <si>
    <t>DDG 79-102</t>
  </si>
  <si>
    <t>HANGAR NO. 2</t>
  </si>
  <si>
    <t>AVIATION OFFICE</t>
  </si>
  <si>
    <t>AVIATION REPAIR SHOP</t>
  </si>
  <si>
    <t>TORPEDO MISSILE AND ROCKET MAG.</t>
  </si>
  <si>
    <t>FIXED GUN AMMUNITION ROCKET MAG. NO. 1</t>
  </si>
  <si>
    <t>PYRO MAG NO. 2</t>
  </si>
  <si>
    <t>SONOBUOY STOREROOM</t>
  </si>
  <si>
    <t>FIXED GUN AMMUNITION ROCKET MAG. NO. 2</t>
  </si>
  <si>
    <t>PYRO MAGAZINE NO. 1</t>
  </si>
  <si>
    <t>HELICOPTER FUELING STATION</t>
  </si>
  <si>
    <t>JP-5 DRAIN TANK</t>
  </si>
  <si>
    <t>JP-5 SERVICE TANK</t>
  </si>
  <si>
    <t>JP-5 TANK</t>
  </si>
  <si>
    <t>JP-5 STORAGE TANK</t>
  </si>
  <si>
    <t>AVIATION STOREROOM NO. 2</t>
  </si>
  <si>
    <t>DDG 79-87 ONLY</t>
  </si>
  <si>
    <t>AVIATION STOREROOM NO. 3</t>
  </si>
  <si>
    <t>AVIATION STOREROOM NO. 1</t>
  </si>
  <si>
    <t>AVIATION FLIGHT GEAR STOREROOM</t>
  </si>
  <si>
    <t>VLA LDG AIDS EQPT ROOM NO. 1</t>
  </si>
  <si>
    <t>VLA LDG AIDS EQPT ROOM NO. 2</t>
  </si>
  <si>
    <t>SMALL ARMS MAGAZINE</t>
  </si>
  <si>
    <t>1-54-1-A</t>
  </si>
  <si>
    <t>SECURITY FORCE ISSUE ROOM</t>
  </si>
  <si>
    <t>COMMANDING OFFICER SEA CABIN BATH</t>
  </si>
  <si>
    <t>COMMANDING OFFICER SEA CABIN</t>
  </si>
  <si>
    <t>STATEROOM</t>
  </si>
  <si>
    <t>01-300-6-L</t>
  </si>
  <si>
    <t>01-320-1-L</t>
  </si>
  <si>
    <t>DDG 79-90  ONLY</t>
  </si>
  <si>
    <t>2-358-2-L</t>
  </si>
  <si>
    <t>02-126-0-L</t>
  </si>
  <si>
    <t>OFFICER WR, WC AND SHOWER (FEMALE)</t>
  </si>
  <si>
    <t>OFFICER WR, WC AND SH</t>
  </si>
  <si>
    <t>01-338-1-L</t>
  </si>
  <si>
    <t>OFFICER WR, WC AND SHOWER</t>
  </si>
  <si>
    <t>2-350-4-L</t>
  </si>
  <si>
    <t>CPO LIVING SPACE NO. 1</t>
  </si>
  <si>
    <t>CPO LIVING SPACE NO. 1A</t>
  </si>
  <si>
    <t>CPO LIVING SPACE NO.1B</t>
  </si>
  <si>
    <t>CPO LIVING SPACE NO 2</t>
  </si>
  <si>
    <t>CPO WR, WC, &amp; SH</t>
  </si>
  <si>
    <t>CPO WR, WC, AND SHOWER (FEMALE)</t>
  </si>
  <si>
    <t>2-78-01-L</t>
  </si>
  <si>
    <t>CREW LIVING SPACE NO. 1</t>
  </si>
  <si>
    <t>2-300-01-L</t>
  </si>
  <si>
    <t>CREW LIVING SPACE NO. 3</t>
  </si>
  <si>
    <t>3-97-02-L</t>
  </si>
  <si>
    <t>CREW LIVING SPACE NO. 2</t>
  </si>
  <si>
    <t>CREW LIVING SPACE NO. 4</t>
  </si>
  <si>
    <t>CREW LIVING SPACE NO. 5</t>
  </si>
  <si>
    <t>CREW LIVING SPACE NO. 6</t>
  </si>
  <si>
    <t>CREW LIVING SPACE NO. 7</t>
  </si>
  <si>
    <t>2-97-01-L</t>
  </si>
  <si>
    <t>CREW WR, WC &amp; SH</t>
  </si>
  <si>
    <t>2-321-2-L</t>
  </si>
  <si>
    <t>CREW WR &amp; SH</t>
  </si>
  <si>
    <t>DDG 79-106</t>
  </si>
  <si>
    <t>2-326-0-L</t>
  </si>
  <si>
    <t>CREW WR &amp; WC</t>
  </si>
  <si>
    <t>3-97-01-L</t>
  </si>
  <si>
    <t>CREW WR WC AND SHOWER</t>
  </si>
  <si>
    <t>CREW BAGGAGE ROOM NO. 2</t>
  </si>
  <si>
    <t>CREW WR, WC AND SHOWER (FEMALE)</t>
  </si>
  <si>
    <t>CREW TRAINING AND RECREATION ROOM</t>
  </si>
  <si>
    <t>CREW LIBRARY</t>
  </si>
  <si>
    <t>BRIDGE WR &amp; WC</t>
  </si>
  <si>
    <t>WARDROOM WR &amp; WC</t>
  </si>
  <si>
    <t>2-460-0-L</t>
  </si>
  <si>
    <t>PHYSICAL FITNESS ROOM</t>
  </si>
  <si>
    <t>ATHLETIC GEAR STOREROOM</t>
  </si>
  <si>
    <t>WARDROOM, MESSROOM AND LOUNGE</t>
  </si>
  <si>
    <t>CPO MESS ROOM &amp; LOUNGE</t>
  </si>
  <si>
    <t>CREW MESS ROOM</t>
  </si>
  <si>
    <t>WARDROOM GALLEY</t>
  </si>
  <si>
    <t>CREW/CPO GALLEY</t>
  </si>
  <si>
    <t>CHILL STRM</t>
  </si>
  <si>
    <t>FREEZE STRM</t>
  </si>
  <si>
    <t>DRY PROVISIONS STRM</t>
  </si>
  <si>
    <t>1-58-2-L</t>
  </si>
  <si>
    <t>FWD BATTLE DRESSING STATION</t>
  </si>
  <si>
    <t>AFT BATTLE DRESSING STA</t>
  </si>
  <si>
    <t>1-54-2-A</t>
  </si>
  <si>
    <t>MEDICAL STOREROOM NO. 1</t>
  </si>
  <si>
    <t>MEIDCAL STRM NO. 2</t>
  </si>
  <si>
    <t>0 1/2-42-2-A</t>
  </si>
  <si>
    <t xml:space="preserve">SHIPS STORE STOREROOM </t>
  </si>
  <si>
    <t>1-42-2-Q</t>
  </si>
  <si>
    <t xml:space="preserve">DDG 79-85 </t>
  </si>
  <si>
    <t>OFFICERS BAGGAGE ROOM</t>
  </si>
  <si>
    <t>3-78-1-A</t>
  </si>
  <si>
    <t xml:space="preserve">CPO BAGGAGE ROOM </t>
  </si>
  <si>
    <t>3-78-2-A</t>
  </si>
  <si>
    <t>CREW BAGGAGE ROOM NO. 1</t>
  </si>
  <si>
    <t>CREW WR, WC &amp; SHOWER</t>
  </si>
  <si>
    <t>COMMANDING  OFFICER STOREROOM</t>
  </si>
  <si>
    <t>MESS STOREROOM NO. 1</t>
  </si>
  <si>
    <t>1-258-1-A</t>
  </si>
  <si>
    <t>MESS STOREROOM NO. 2</t>
  </si>
  <si>
    <t>DDG 79-85</t>
  </si>
  <si>
    <t>03-167-1-A</t>
  </si>
  <si>
    <t>03-167-2-A</t>
  </si>
  <si>
    <t>LINEN LOCKER</t>
  </si>
  <si>
    <t>01-334-1-A</t>
  </si>
  <si>
    <t>2-354-2-A</t>
  </si>
  <si>
    <t>DECONTN STA NO. 1 (INNER CLTHG UNDRSG AREA</t>
  </si>
  <si>
    <t>DECONTN STA NO. 1 (CONTAM PRG LOCK)</t>
  </si>
  <si>
    <t>DECONTN STA NO. 1 (SH AREA)</t>
  </si>
  <si>
    <t>DECONTN STATION NO. 1 (OUTER CLOTHING UNDRSG AREA)</t>
  </si>
  <si>
    <t>DECONTN STATION MEDICAL LOCKER</t>
  </si>
  <si>
    <t>DECON STATION NO. 2 (CONTN PURGE LOCK)</t>
  </si>
  <si>
    <t xml:space="preserve">DECON STATION NO. 2 (SHOWER AREA)  </t>
  </si>
  <si>
    <t>DECON STATION NO. 2 (INNER CLOTHING UNDRSG AREA)</t>
  </si>
  <si>
    <t>DECON STATION NO. 2 (OUTER CLOTHING REMOVAL)</t>
  </si>
  <si>
    <t>CHEM WARFARE DEPT EQPT STRM NO. 1</t>
  </si>
  <si>
    <t>CBR AND DC STOREROOM</t>
  </si>
  <si>
    <t>TYPE III AIRLOCK</t>
  </si>
  <si>
    <t>TYPE 1 AIRLOCK</t>
  </si>
  <si>
    <t>PRESURE LOCK</t>
  </si>
  <si>
    <t>01-317-1-L</t>
  </si>
  <si>
    <t>PRESSURE LOCK</t>
  </si>
  <si>
    <t>TYPE II AIRLOCK</t>
  </si>
  <si>
    <t>AIRLOCK TYPE II</t>
  </si>
  <si>
    <t>TYPE II AIR LOCK</t>
  </si>
  <si>
    <t>STEERING GEAR ROOM</t>
  </si>
  <si>
    <t>CTL CONT STA &amp; DC CENTRAL</t>
  </si>
  <si>
    <t>1-94-1-A</t>
  </si>
  <si>
    <t>REPAIR 2</t>
  </si>
  <si>
    <t>1-203-3-A</t>
  </si>
  <si>
    <t>REPAIR 5</t>
  </si>
  <si>
    <t>DC EQUIPMENT LOCKER</t>
  </si>
  <si>
    <t>HELICOPTER CRASH RESCUE LOCKER</t>
  </si>
  <si>
    <t>REPAIR 3</t>
  </si>
  <si>
    <t>1-70-1-A</t>
  </si>
  <si>
    <t>AFFF STA NO. 1 &amp; DRUM STWG ROOM</t>
  </si>
  <si>
    <t>AQ FILM FOAM STATION NO. 2</t>
  </si>
  <si>
    <t>1-186-1-A</t>
  </si>
  <si>
    <t>HALON CYLINDER ROOM NO. 1</t>
  </si>
  <si>
    <t>1-268-4-A</t>
  </si>
  <si>
    <t>HALON CYLINDER ROOM NO. 2</t>
  </si>
  <si>
    <t>1-78-4-Q</t>
  </si>
  <si>
    <t>SHIPS OFFICE</t>
  </si>
  <si>
    <t>1-84-1-Q</t>
  </si>
  <si>
    <t>OPERATION OFFICE</t>
  </si>
  <si>
    <t>01-330-4-A</t>
  </si>
  <si>
    <t>CMMA STOREROOM</t>
  </si>
  <si>
    <t>2-422-1-Q</t>
  </si>
  <si>
    <t>CHIEF MASTER AT ARMS OFFICE</t>
  </si>
  <si>
    <t>0 1/2-50-1-Q</t>
  </si>
  <si>
    <t>ENGINEERING DEPT TECHNICAL LIBRARY</t>
  </si>
  <si>
    <t>ENGRG DEPT OFFICE</t>
  </si>
  <si>
    <t>1-96-2-Q</t>
  </si>
  <si>
    <t>SUPPLY DEPT OFFICE (DISBURSING)</t>
  </si>
  <si>
    <t>FOOD SERVICE OFFICE</t>
  </si>
  <si>
    <t xml:space="preserve">SUPPLY DEPT OFFICE </t>
  </si>
  <si>
    <t>SNAP II COMPUTER ROOM</t>
  </si>
  <si>
    <t>SUPPLY SUPPORT CENTER</t>
  </si>
  <si>
    <t>OFFICER OF THE DECK STA NO. 1</t>
  </si>
  <si>
    <t>OFFICER OF THE DECK STATION NO. 2</t>
  </si>
  <si>
    <t>1-332-1-Q</t>
  </si>
  <si>
    <t>OFFICER OF THE DECK STATION NO. 3</t>
  </si>
  <si>
    <t>1-158-6-Q</t>
  </si>
  <si>
    <t>CLASSIFIED DOC DEST RM</t>
  </si>
  <si>
    <t>TECHNICAL LIBRARY ANNEX</t>
  </si>
  <si>
    <t>CB SYS MAINTCTL TECH LBRY &amp; RPR 8</t>
  </si>
  <si>
    <t>COMBAT SYSTEMS OFFICE</t>
  </si>
  <si>
    <t>0 1/2-2-0-Q</t>
  </si>
  <si>
    <t>WINDLASS MACHINERY ROOM</t>
  </si>
  <si>
    <t>3- 6-1-Q</t>
  </si>
  <si>
    <t>CHAIN LOCKER</t>
  </si>
  <si>
    <t>3- 6-2-Q</t>
  </si>
  <si>
    <t>3-12-0-W</t>
  </si>
  <si>
    <t>CHAIN LOCKER &amp; SUMP</t>
  </si>
  <si>
    <t xml:space="preserve">RPNSM GEAR LOCKER </t>
  </si>
  <si>
    <t>2-38-0-Q</t>
  </si>
  <si>
    <t>KINGPOST TRUNK</t>
  </si>
  <si>
    <t>FILTER CLEANING SHOP</t>
  </si>
  <si>
    <t>ELECTRIC SHOP</t>
  </si>
  <si>
    <t>2-395-1-A</t>
  </si>
  <si>
    <t>TOOL ISSUE ROOM</t>
  </si>
  <si>
    <t>DDG 79-102 ONLY</t>
  </si>
  <si>
    <t>GENERAL WORKSHOP</t>
  </si>
  <si>
    <t>2-174-6-Q</t>
  </si>
  <si>
    <t>TEST LAB</t>
  </si>
  <si>
    <t>2-174-8-Q</t>
  </si>
  <si>
    <t>ELECTRONIC WORKSHOP NO 1</t>
  </si>
  <si>
    <t>ELECTRONIC WORKSHOP NO. 2</t>
  </si>
  <si>
    <t>0 1/2-42-1-A</t>
  </si>
  <si>
    <t xml:space="preserve">INERT GAS CYL STOREROOM </t>
  </si>
  <si>
    <t>DDG 72-102</t>
  </si>
  <si>
    <t>FLAMMABLE LIQUIDS ISSUE ROOM</t>
  </si>
  <si>
    <t>FLAMMABLE LIQUID STRM</t>
  </si>
  <si>
    <t>SPECIAL CLOTHING STRM</t>
  </si>
  <si>
    <t xml:space="preserve">SUPPLY DEPT STRM NO. 1 </t>
  </si>
  <si>
    <t>3-346-01-A</t>
  </si>
  <si>
    <t>SUPPLY DEPT STOREROOM NO. 2</t>
  </si>
  <si>
    <t>SUPPLY DEPT STRM NO. 3</t>
  </si>
  <si>
    <t>SUPPLY DEPT STRM NO. 4</t>
  </si>
  <si>
    <t>STORES HDLG &amp; LDG AREA</t>
  </si>
  <si>
    <t>PACKAGE CONVEYOR</t>
  </si>
  <si>
    <t>2-174-4-A</t>
  </si>
  <si>
    <t>ENGINEERS STRM</t>
  </si>
  <si>
    <t>SECURITY LIGHT STOWAGE</t>
  </si>
  <si>
    <t>DECK GEAR LOCKER</t>
  </si>
  <si>
    <t>01-205-O-Q</t>
  </si>
  <si>
    <t>PALLET TRUNK STWG/BTRY CHARGE ROOM</t>
  </si>
  <si>
    <t>01-240-1-A</t>
  </si>
  <si>
    <t>01-308-1-A</t>
  </si>
  <si>
    <t>BOAT GEAR LOCKER</t>
  </si>
  <si>
    <t>0 1/2-W-0-A</t>
  </si>
  <si>
    <t xml:space="preserve">ANCHOR HANDLING EQUIPMENT STOREROOM </t>
  </si>
  <si>
    <t>0 1/2-18-0-A</t>
  </si>
  <si>
    <t>BOSN STRM NO. 1</t>
  </si>
  <si>
    <t>BOSN WORKSHOP</t>
  </si>
  <si>
    <t>BOSN STOREROOM NO. 2</t>
  </si>
  <si>
    <t>BOSN STOREROOM NO. 3</t>
  </si>
  <si>
    <t>CLEANING GEAR LOCKER</t>
  </si>
  <si>
    <t>2-326-2-A</t>
  </si>
  <si>
    <t>2-350-2-A</t>
  </si>
  <si>
    <t>3-102-1-A</t>
  </si>
  <si>
    <t>ANTENNA ACCESS ROOM</t>
  </si>
  <si>
    <t>PASSAGE</t>
  </si>
  <si>
    <t>02-133-1-L</t>
  </si>
  <si>
    <t>ACCESS TRUNK</t>
  </si>
  <si>
    <t>01-335-2-T</t>
  </si>
  <si>
    <t>01-314-01-L</t>
  </si>
  <si>
    <t>1-42-01-L</t>
  </si>
  <si>
    <t>1-78-01-L</t>
  </si>
  <si>
    <t>1-158-8-L</t>
  </si>
  <si>
    <t>1-378-0-L</t>
  </si>
  <si>
    <t>2-46-0-L</t>
  </si>
  <si>
    <t>2-242-2-T</t>
  </si>
  <si>
    <t>3-39-1-T</t>
  </si>
  <si>
    <t>3-42-1-T</t>
  </si>
  <si>
    <t>3-97-1-T</t>
  </si>
  <si>
    <t>ACCESS TRUNK (2ND PLATF)</t>
  </si>
  <si>
    <t>3-97-2-T</t>
  </si>
  <si>
    <t>3-222-0-T</t>
  </si>
  <si>
    <t>ACCESS TRUNK (AC MCHRY RM)</t>
  </si>
  <si>
    <t>3-342-2-L</t>
  </si>
  <si>
    <t>4-22-0-L</t>
  </si>
  <si>
    <t>1-370-1-T</t>
  </si>
  <si>
    <t>ESCAPE TRUNK</t>
  </si>
  <si>
    <t>DELETED</t>
  </si>
  <si>
    <t>GTRB FUEL GRAVITY FEED TANK</t>
  </si>
  <si>
    <t>4-78-1-F</t>
  </si>
  <si>
    <t>FUEL RECEIVING TANK GROUP 1</t>
  </si>
  <si>
    <t>4-78-2-F</t>
  </si>
  <si>
    <t>FUEL RECEIVING TANK GROUP 2</t>
  </si>
  <si>
    <t>FUEL RECEIVING TANK GROUP 3</t>
  </si>
  <si>
    <t>FUEL TANK GROUP 4</t>
  </si>
  <si>
    <t>FUEL EXP SEA WTR OVFL TK GP-5</t>
  </si>
  <si>
    <t>FUEL EXP SEA WTR OVFL TK GP-6</t>
  </si>
  <si>
    <t>5-42-0-F</t>
  </si>
  <si>
    <t>FUEL TANK GROUP 1</t>
  </si>
  <si>
    <t>5-78-1-F</t>
  </si>
  <si>
    <t>5-78-2-F</t>
  </si>
  <si>
    <t>FUEL TANK GROUP 2</t>
  </si>
  <si>
    <t>FUEL EXP SEA WTR OVFL TK GP-2</t>
  </si>
  <si>
    <t>FUEL EXP SEA WTR OVFL TK GP-1</t>
  </si>
  <si>
    <t>FUEL TANK GROUP 3</t>
  </si>
  <si>
    <t>FUEL RECEIVING TANK GROUP 4</t>
  </si>
  <si>
    <t>FUEL EXP SEA WTR OVFL TK GP-3</t>
  </si>
  <si>
    <t>FUEL EXP SEA WTR OVFL TK GP-4</t>
  </si>
  <si>
    <t>FUEL RECEIVING TANK GROUP 5</t>
  </si>
  <si>
    <t>FUEL RECEIVING TANK GROUP 6</t>
  </si>
  <si>
    <t>FUEL TANK GROUP 5</t>
  </si>
  <si>
    <t>FUEL TANK GROUP 6</t>
  </si>
  <si>
    <t>SSGTB  FUEL TANK</t>
  </si>
  <si>
    <t>FUEL SERVICE TANK</t>
  </si>
  <si>
    <t>GTRB WASTE DRAIN CLTG TK</t>
  </si>
  <si>
    <t>2-292-1-F</t>
  </si>
  <si>
    <t>GTRB WASTE DRAIN COLLCTNG TK</t>
  </si>
  <si>
    <t>LUBO STORAGE TANK</t>
  </si>
  <si>
    <t>LUBO SETTLING TANK</t>
  </si>
  <si>
    <t>FORE PEAK TANK</t>
  </si>
  <si>
    <t>POTABLE WATER TANK</t>
  </si>
  <si>
    <t>VCHT ROOM NO. 1</t>
  </si>
  <si>
    <t>VCHT ROOM NO. 2</t>
  </si>
  <si>
    <t>LUBO SUMP TK</t>
  </si>
  <si>
    <t>WASTE WATER DRAIN CLTG TK</t>
  </si>
  <si>
    <t>LUBRICATING OIL SUMP TANK</t>
  </si>
  <si>
    <t>WASTE WATER DRAIN COLLCTNG TK</t>
  </si>
  <si>
    <t>CPCH PROP HYDRAULIC OIL SUMP TANK</t>
  </si>
  <si>
    <t>CPCH PROP HYDRAULIC OIL SUMP TRUNK</t>
  </si>
  <si>
    <t>OILY WASTE DRAIN CLTG TK</t>
  </si>
  <si>
    <t>WASTE OIL TANK</t>
  </si>
  <si>
    <t>OILY WASTE HOLDINGTANK</t>
  </si>
  <si>
    <t>OILY WATER DRAIN COLLCTNG TK</t>
  </si>
  <si>
    <t>VOID</t>
  </si>
  <si>
    <t>01/2-MM-0-V</t>
  </si>
  <si>
    <t>VOID (INACCESSIBLE)</t>
  </si>
  <si>
    <t>3-78-0-V</t>
  </si>
  <si>
    <t>5-1-0-V</t>
  </si>
  <si>
    <t>INACCESSIBLE VOID</t>
  </si>
  <si>
    <t>5-34-0-V</t>
  </si>
  <si>
    <t>6-31-0-V</t>
  </si>
  <si>
    <t>7-4-0-V</t>
  </si>
  <si>
    <t>7-10-0-V</t>
  </si>
  <si>
    <t>7-31-0-V</t>
  </si>
  <si>
    <t>7-42-0-V</t>
  </si>
  <si>
    <t>COFFERDAM</t>
  </si>
  <si>
    <t>ENGINE ROOM NO. 1</t>
  </si>
  <si>
    <t>ENGINE ROOM NO. 2</t>
  </si>
  <si>
    <t>INTAKE ENG RM NO. 2</t>
  </si>
  <si>
    <t>INTAKE ENGINE ROOM NO. 1 (P)</t>
  </si>
  <si>
    <t>INTAKE ENGINE ROOM NO. 1 (S)</t>
  </si>
  <si>
    <t>INTAKE ENGINE ROOM NO. 2</t>
  </si>
  <si>
    <t>INTAKE/UPTAKE ENG ROOM NO. 1</t>
  </si>
  <si>
    <t>INTAKE TRUNK (B) ENGINE ROOM NO. 1</t>
  </si>
  <si>
    <t>INTAKE/UPTAKE ENGINE ROOM NO. 1</t>
  </si>
  <si>
    <t>INTAKE TRUNK (A) ENGINE ROOM NO. 1</t>
  </si>
  <si>
    <t>INTAKE/UPTAKE ENG ROOM NO. 2</t>
  </si>
  <si>
    <t>INTAKE TRUNK (A) ENGINE ROOM NO. 2</t>
  </si>
  <si>
    <t>INTAKE TRUNK (B) ENGINE ROOM NO. 2</t>
  </si>
  <si>
    <t>UPTAKE ENGINE ROOM NO. 1</t>
  </si>
  <si>
    <t>UPTAKE ENGINE ROOM NO. 2</t>
  </si>
  <si>
    <t>AUXILIARY MACHINERY ROOM NO. 1</t>
  </si>
  <si>
    <t>AUXILIARY MACHINERY ROOM NO. 2</t>
  </si>
  <si>
    <t>FAN COIL UNIT ENCLOSURE</t>
  </si>
  <si>
    <t>REFR MCHRY ROOM</t>
  </si>
  <si>
    <t>AIR COND MCHRY &amp; PUMP RM</t>
  </si>
  <si>
    <t>SS GTRB GEN INTAKE</t>
  </si>
  <si>
    <t>SS GTRB GEN INTAKE/EXHAUST TRUNK</t>
  </si>
  <si>
    <t>SHORE POWER STATION</t>
  </si>
  <si>
    <t>SS GTRB GENERATOR  INTAKE TRUNK</t>
  </si>
  <si>
    <t>SS GTRB GEN INTAKE TRUNK</t>
  </si>
  <si>
    <t>SS GTRB GENERATOR EXHAUST TRUNK</t>
  </si>
  <si>
    <t>SS GTRB GENERATOR INTAKE TRUNK</t>
  </si>
  <si>
    <t>DDG 79-87</t>
  </si>
  <si>
    <t>SS GTRB GEN INTAKE/EX TRUNK</t>
  </si>
  <si>
    <t>SS GTRB GEN EXHAUST TRUNK</t>
  </si>
  <si>
    <t>POWER SUPPLY CONVERSION ROOM</t>
  </si>
  <si>
    <t>POWER CONVERSION ROOM</t>
  </si>
  <si>
    <t>GENERATOR ROOM</t>
  </si>
  <si>
    <t>WIRING TRUNK</t>
  </si>
  <si>
    <t>LOAD CENTER ROOM NO 1</t>
  </si>
  <si>
    <t>SWITCHBOARD ROOM NO. 3</t>
  </si>
  <si>
    <t>FAN ROOM</t>
  </si>
  <si>
    <t>SWITCHBOARD ROOM NO. 1 AND CMD MACH OFFICE</t>
  </si>
  <si>
    <t>SWITCHBOARD ROOM NO. 2</t>
  </si>
  <si>
    <t>5-2-0-Q</t>
  </si>
  <si>
    <t>CABLE TRUNK</t>
  </si>
  <si>
    <t>DEGAUSSING POWER ROOM</t>
  </si>
  <si>
    <t>TRASH DISPOSAL ROOM</t>
  </si>
  <si>
    <t>FAN ROOM (S)</t>
  </si>
  <si>
    <t>FAN ROOM (P)</t>
  </si>
  <si>
    <t>FAN ROOM PROTZ NO. 1</t>
  </si>
  <si>
    <t>FAN ROOM PROTZ NO. 2</t>
  </si>
  <si>
    <t>FAN ROOM RADIO XMTR ROOM COMM CENTER CIC</t>
  </si>
  <si>
    <t>FAN ROOM PROTZ NO. 3</t>
  </si>
  <si>
    <t>01-300-4-Q</t>
  </si>
  <si>
    <t>01-338-3-Q</t>
  </si>
  <si>
    <t>IRS EDUCATOR SECONDARY AIR INLET TRUNK</t>
  </si>
  <si>
    <t>1-78-1-Q</t>
  </si>
  <si>
    <t>1-78-2-Q</t>
  </si>
  <si>
    <t>REGISTERED PUBNS OFFICE</t>
  </si>
  <si>
    <t>2-42-2-Q</t>
  </si>
  <si>
    <t>SHIP TOTALS</t>
  </si>
  <si>
    <t>TOTALS</t>
  </si>
  <si>
    <t>NOTES</t>
  </si>
  <si>
    <t>Flight 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</si>
</sst>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0.0_ "/>
    <numFmt numFmtId="166" formatCode="0_ "/>
    <numFmt numFmtId="167" formatCode="0.00_ "/>
    <numFmt numFmtId="168" formatCode="0.0"/>
    <numFmt numFmtId="169" formatCode="#,##0.0"/>
    <numFmt numFmtId="170" formatCode="0.0000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Unicode MS"/>
    </font>
    <font>
      <sz val="12"/>
      <name val="Calibri"/>
      <charset val="134"/>
      <scheme val="minor"/>
    </font>
    <font>
      <sz val="12"/>
      <name val="Calibri"/>
      <family val="2"/>
      <scheme val="minor"/>
    </font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sz val="10"/>
      <name val="MS Sans Serif"/>
      <family val="2"/>
    </font>
    <font>
      <sz val="10"/>
      <name val="Arial"/>
    </font>
    <font>
      <b/>
      <i/>
      <sz val="10"/>
      <name val="Arial"/>
    </font>
    <font>
      <b/>
      <sz val="8"/>
      <name val="Arial"/>
    </font>
    <font>
      <b/>
      <vertAlign val="superscript"/>
      <sz val="12"/>
      <name val="Arial"/>
      <family val="2"/>
    </font>
    <font>
      <b/>
      <sz val="12"/>
      <name val="Arial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21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6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2"/>
    </xf>
    <xf numFmtId="0" fontId="2" fillId="0" borderId="0" xfId="0" applyFont="1" applyFill="1" applyAlignment="1">
      <alignment horizontal="left" vertical="center" indent="3"/>
    </xf>
    <xf numFmtId="0" fontId="2" fillId="0" borderId="0" xfId="0" applyFont="1" applyFill="1" applyAlignment="1">
      <alignment horizontal="left" vertical="center" indent="4"/>
    </xf>
    <xf numFmtId="0" fontId="2" fillId="0" borderId="0" xfId="0" applyFont="1" applyFill="1" applyAlignment="1">
      <alignment horizontal="left" vertical="center" indent="6"/>
    </xf>
    <xf numFmtId="0" fontId="2" fillId="0" borderId="0" xfId="0" applyFont="1" applyFill="1" applyAlignment="1">
      <alignment horizontal="left" vertical="center" indent="5"/>
    </xf>
    <xf numFmtId="0" fontId="0" fillId="0" borderId="0" xfId="0" applyFill="1"/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164" fontId="3" fillId="3" borderId="0" xfId="0" applyNumberFormat="1" applyFont="1" applyFill="1" applyAlignment="1">
      <alignment horizontal="right"/>
    </xf>
    <xf numFmtId="165" fontId="3" fillId="2" borderId="0" xfId="0" applyNumberFormat="1" applyFont="1" applyFill="1"/>
    <xf numFmtId="166" fontId="3" fillId="2" borderId="0" xfId="0" applyNumberFormat="1" applyFont="1" applyFill="1"/>
    <xf numFmtId="167" fontId="3" fillId="2" borderId="0" xfId="0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166" fontId="3" fillId="0" borderId="0" xfId="0" applyNumberFormat="1" applyFont="1" applyFill="1"/>
    <xf numFmtId="167" fontId="3" fillId="0" borderId="0" xfId="0" applyNumberFormat="1" applyFont="1" applyFill="1"/>
    <xf numFmtId="0" fontId="5" fillId="0" borderId="0" xfId="1"/>
    <xf numFmtId="0" fontId="6" fillId="0" borderId="0" xfId="1" applyFont="1" applyBorder="1"/>
    <xf numFmtId="0" fontId="5" fillId="0" borderId="0" xfId="1" applyBorder="1"/>
    <xf numFmtId="3" fontId="7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5" fillId="0" borderId="0" xfId="1" quotePrefix="1" applyNumberFormat="1" applyBorder="1" applyAlignment="1">
      <alignment horizontal="center"/>
    </xf>
    <xf numFmtId="3" fontId="5" fillId="0" borderId="0" xfId="1" quotePrefix="1" applyNumberFormat="1" applyFill="1" applyBorder="1" applyAlignment="1">
      <alignment horizontal="center"/>
    </xf>
    <xf numFmtId="0" fontId="5" fillId="0" borderId="0" xfId="1" quotePrefix="1" applyNumberFormat="1" applyBorder="1" applyAlignment="1">
      <alignment horizontal="left"/>
    </xf>
    <xf numFmtId="0" fontId="5" fillId="0" borderId="0" xfId="1" quotePrefix="1" applyNumberFormat="1" applyBorder="1"/>
    <xf numFmtId="3" fontId="7" fillId="0" borderId="0" xfId="1" quotePrefix="1" applyNumberFormat="1" applyFont="1" applyFill="1" applyBorder="1" applyAlignment="1">
      <alignment horizontal="center"/>
    </xf>
    <xf numFmtId="0" fontId="7" fillId="0" borderId="0" xfId="1" quotePrefix="1" applyNumberFormat="1" applyFont="1" applyBorder="1" applyAlignment="1">
      <alignment horizontal="right"/>
    </xf>
    <xf numFmtId="0" fontId="5" fillId="0" borderId="0" xfId="1" applyBorder="1" applyAlignment="1">
      <alignment horizontal="center"/>
    </xf>
    <xf numFmtId="0" fontId="5" fillId="0" borderId="0" xfId="1" applyNumberFormat="1" applyBorder="1"/>
    <xf numFmtId="0" fontId="7" fillId="0" borderId="0" xfId="1" quotePrefix="1" applyNumberFormat="1" applyFont="1" applyBorder="1"/>
    <xf numFmtId="0" fontId="5" fillId="0" borderId="2" xfId="1" quotePrefix="1" applyNumberFormat="1" applyBorder="1" applyAlignment="1">
      <alignment horizontal="center"/>
    </xf>
    <xf numFmtId="3" fontId="7" fillId="0" borderId="2" xfId="1" quotePrefix="1" applyNumberFormat="1" applyFont="1" applyFill="1" applyBorder="1" applyAlignment="1">
      <alignment horizontal="center"/>
    </xf>
    <xf numFmtId="0" fontId="7" fillId="0" borderId="2" xfId="1" quotePrefix="1" applyNumberFormat="1" applyFont="1" applyBorder="1" applyAlignment="1">
      <alignment horizontal="right"/>
    </xf>
    <xf numFmtId="0" fontId="5" fillId="0" borderId="2" xfId="1" quotePrefix="1" applyNumberFormat="1" applyBorder="1"/>
    <xf numFmtId="3" fontId="5" fillId="0" borderId="2" xfId="1" quotePrefix="1" applyNumberFormat="1" applyFill="1" applyBorder="1" applyAlignment="1">
      <alignment horizontal="center"/>
    </xf>
    <xf numFmtId="0" fontId="5" fillId="0" borderId="2" xfId="1" quotePrefix="1" applyNumberFormat="1" applyBorder="1" applyAlignment="1">
      <alignment horizontal="left"/>
    </xf>
    <xf numFmtId="0" fontId="5" fillId="0" borderId="2" xfId="1" applyBorder="1" applyAlignment="1">
      <alignment horizontal="center"/>
    </xf>
    <xf numFmtId="0" fontId="5" fillId="0" borderId="2" xfId="1" applyNumberFormat="1" applyBorder="1"/>
    <xf numFmtId="0" fontId="5" fillId="0" borderId="3" xfId="1" quotePrefix="1" applyNumberFormat="1" applyBorder="1" applyAlignment="1">
      <alignment horizontal="center"/>
    </xf>
    <xf numFmtId="3" fontId="5" fillId="0" borderId="3" xfId="1" quotePrefix="1" applyNumberFormat="1" applyFill="1" applyBorder="1" applyAlignment="1">
      <alignment horizontal="center"/>
    </xf>
    <xf numFmtId="0" fontId="5" fillId="0" borderId="3" xfId="1" quotePrefix="1" applyNumberFormat="1" applyBorder="1" applyAlignment="1">
      <alignment horizontal="left"/>
    </xf>
    <xf numFmtId="0" fontId="5" fillId="0" borderId="3" xfId="1" quotePrefix="1" applyNumberFormat="1" applyBorder="1"/>
    <xf numFmtId="0" fontId="5" fillId="0" borderId="4" xfId="1" quotePrefix="1" applyNumberFormat="1" applyBorder="1" applyAlignment="1">
      <alignment horizontal="center"/>
    </xf>
    <xf numFmtId="3" fontId="5" fillId="0" borderId="4" xfId="1" quotePrefix="1" applyNumberFormat="1" applyFill="1" applyBorder="1" applyAlignment="1">
      <alignment horizontal="center"/>
    </xf>
    <xf numFmtId="0" fontId="5" fillId="0" borderId="4" xfId="1" quotePrefix="1" applyNumberFormat="1" applyBorder="1" applyAlignment="1">
      <alignment horizontal="left"/>
    </xf>
    <xf numFmtId="0" fontId="5" fillId="0" borderId="4" xfId="1" quotePrefix="1" applyNumberFormat="1" applyBorder="1"/>
    <xf numFmtId="0" fontId="7" fillId="0" borderId="2" xfId="1" quotePrefix="1" applyNumberFormat="1" applyFont="1" applyBorder="1" applyAlignment="1">
      <alignment horizontal="left"/>
    </xf>
    <xf numFmtId="0" fontId="5" fillId="0" borderId="2" xfId="1" quotePrefix="1" applyNumberFormat="1" applyFill="1" applyBorder="1"/>
    <xf numFmtId="0" fontId="5" fillId="0" borderId="2" xfId="1" quotePrefix="1" applyNumberFormat="1" applyFill="1" applyBorder="1" applyAlignment="1">
      <alignment horizontal="center"/>
    </xf>
    <xf numFmtId="0" fontId="5" fillId="0" borderId="2" xfId="1" quotePrefix="1" applyNumberFormat="1" applyFill="1" applyBorder="1" applyAlignment="1">
      <alignment horizontal="left"/>
    </xf>
    <xf numFmtId="0" fontId="5" fillId="0" borderId="4" xfId="1" applyNumberFormat="1" applyBorder="1"/>
    <xf numFmtId="0" fontId="7" fillId="0" borderId="4" xfId="1" quotePrefix="1" applyNumberFormat="1" applyFont="1" applyBorder="1" applyAlignment="1">
      <alignment horizontal="left"/>
    </xf>
    <xf numFmtId="3" fontId="7" fillId="0" borderId="4" xfId="1" quotePrefix="1" applyNumberFormat="1" applyFont="1" applyFill="1" applyBorder="1" applyAlignment="1">
      <alignment horizontal="center"/>
    </xf>
    <xf numFmtId="0" fontId="7" fillId="0" borderId="4" xfId="1" quotePrefix="1" applyNumberFormat="1" applyFont="1" applyBorder="1" applyAlignment="1">
      <alignment horizontal="right"/>
    </xf>
    <xf numFmtId="0" fontId="8" fillId="0" borderId="2" xfId="1" quotePrefix="1" applyNumberFormat="1" applyFont="1" applyBorder="1" applyAlignment="1">
      <alignment horizontal="left"/>
    </xf>
    <xf numFmtId="0" fontId="7" fillId="0" borderId="3" xfId="1" quotePrefix="1" applyNumberFormat="1" applyFont="1" applyBorder="1" applyAlignment="1">
      <alignment horizontal="left"/>
    </xf>
    <xf numFmtId="3" fontId="7" fillId="0" borderId="3" xfId="1" quotePrefix="1" applyNumberFormat="1" applyFont="1" applyFill="1" applyBorder="1" applyAlignment="1">
      <alignment horizontal="center"/>
    </xf>
    <xf numFmtId="0" fontId="7" fillId="0" borderId="3" xfId="1" quotePrefix="1" applyNumberFormat="1" applyFont="1" applyBorder="1" applyAlignment="1">
      <alignment horizontal="right"/>
    </xf>
    <xf numFmtId="0" fontId="5" fillId="0" borderId="2" xfId="1" applyNumberFormat="1" applyFill="1" applyBorder="1"/>
    <xf numFmtId="0" fontId="5" fillId="0" borderId="2" xfId="1" applyNumberFormat="1" applyBorder="1" applyAlignment="1">
      <alignment horizontal="center"/>
    </xf>
    <xf numFmtId="0" fontId="5" fillId="0" borderId="4" xfId="1" applyNumberFormat="1" applyBorder="1" applyAlignment="1">
      <alignment horizontal="center"/>
    </xf>
    <xf numFmtId="0" fontId="5" fillId="0" borderId="4" xfId="1" quotePrefix="1" applyNumberFormat="1" applyFill="1" applyBorder="1" applyAlignment="1">
      <alignment horizontal="center"/>
    </xf>
    <xf numFmtId="0" fontId="8" fillId="0" borderId="4" xfId="1" quotePrefix="1" applyNumberFormat="1" applyFont="1" applyBorder="1" applyAlignment="1">
      <alignment horizontal="center"/>
    </xf>
    <xf numFmtId="0" fontId="7" fillId="0" borderId="4" xfId="1" quotePrefix="1" applyNumberFormat="1" applyFont="1" applyBorder="1" applyAlignment="1">
      <alignment horizontal="center"/>
    </xf>
    <xf numFmtId="0" fontId="5" fillId="0" borderId="5" xfId="1" applyNumberFormat="1" applyBorder="1" applyAlignment="1">
      <alignment horizontal="center"/>
    </xf>
    <xf numFmtId="0" fontId="5" fillId="0" borderId="5" xfId="1" quotePrefix="1" applyNumberFormat="1" applyFill="1" applyBorder="1" applyAlignment="1">
      <alignment horizontal="center"/>
    </xf>
    <xf numFmtId="0" fontId="5" fillId="0" borderId="5" xfId="1" quotePrefix="1" applyNumberFormat="1" applyBorder="1" applyAlignment="1">
      <alignment horizontal="center"/>
    </xf>
    <xf numFmtId="0" fontId="8" fillId="0" borderId="5" xfId="1" quotePrefix="1" applyNumberFormat="1" applyFont="1" applyBorder="1" applyAlignment="1">
      <alignment horizontal="center"/>
    </xf>
    <xf numFmtId="3" fontId="5" fillId="0" borderId="0" xfId="1" applyNumberFormat="1"/>
    <xf numFmtId="164" fontId="5" fillId="0" borderId="0" xfId="1" applyNumberFormat="1"/>
    <xf numFmtId="3" fontId="5" fillId="0" borderId="0" xfId="1" applyNumberForma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8" fontId="0" fillId="0" borderId="0" xfId="0" applyNumberFormat="1" applyAlignment="1">
      <alignment horizontal="left" indent="3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0" fillId="0" borderId="0" xfId="0" applyNumberFormat="1" applyAlignment="1">
      <alignment horizontal="left" indent="2"/>
    </xf>
    <xf numFmtId="3" fontId="0" fillId="0" borderId="0" xfId="0" applyNumberFormat="1" applyAlignment="1">
      <alignment horizontal="left" indent="3"/>
    </xf>
    <xf numFmtId="169" fontId="0" fillId="0" borderId="0" xfId="0" applyNumberFormat="1" applyAlignment="1">
      <alignment horizontal="left" indent="1"/>
    </xf>
    <xf numFmtId="168" fontId="5" fillId="0" borderId="0" xfId="1" applyNumberFormat="1"/>
    <xf numFmtId="169" fontId="0" fillId="0" borderId="0" xfId="0" applyNumberFormat="1" applyAlignment="1">
      <alignment horizontal="left" indent="2"/>
    </xf>
    <xf numFmtId="169" fontId="0" fillId="0" borderId="0" xfId="0" applyNumberFormat="1" applyAlignment="1">
      <alignment horizontal="left" indent="3"/>
    </xf>
    <xf numFmtId="168" fontId="0" fillId="0" borderId="0" xfId="0" applyNumberFormat="1" applyAlignment="1">
      <alignment horizontal="left"/>
    </xf>
    <xf numFmtId="168" fontId="0" fillId="0" borderId="0" xfId="0" applyNumberFormat="1" applyAlignment="1">
      <alignment horizontal="left" indent="1"/>
    </xf>
    <xf numFmtId="168" fontId="0" fillId="0" borderId="0" xfId="0" applyNumberFormat="1" applyAlignment="1">
      <alignment horizontal="left" indent="2"/>
    </xf>
    <xf numFmtId="170" fontId="5" fillId="0" borderId="0" xfId="1" applyNumberFormat="1"/>
    <xf numFmtId="168" fontId="0" fillId="0" borderId="0" xfId="0" applyNumberFormat="1" applyAlignment="1">
      <alignment horizontal="left" indent="4"/>
    </xf>
    <xf numFmtId="169" fontId="0" fillId="0" borderId="0" xfId="0" applyNumberFormat="1" applyAlignment="1">
      <alignment horizontal="left" indent="4"/>
    </xf>
    <xf numFmtId="169" fontId="0" fillId="0" borderId="0" xfId="0" applyNumberFormat="1" applyAlignment="1">
      <alignment horizontal="left" indent="5"/>
    </xf>
    <xf numFmtId="0" fontId="5" fillId="4" borderId="0" xfId="1" applyFill="1"/>
    <xf numFmtId="168" fontId="5" fillId="0" borderId="0" xfId="1" applyNumberFormat="1" applyAlignment="1">
      <alignment horizontal="left"/>
    </xf>
    <xf numFmtId="2" fontId="5" fillId="0" borderId="0" xfId="1" applyNumberFormat="1" applyAlignment="1">
      <alignment horizontal="left" indent="2"/>
    </xf>
    <xf numFmtId="0" fontId="5" fillId="0" borderId="0" xfId="1" applyAlignment="1">
      <alignment horizontal="left" indent="3"/>
    </xf>
    <xf numFmtId="169" fontId="5" fillId="0" borderId="0" xfId="1" quotePrefix="1" applyNumberFormat="1" applyBorder="1" applyAlignment="1">
      <alignment horizontal="left"/>
    </xf>
    <xf numFmtId="0" fontId="5" fillId="0" borderId="0" xfId="1" applyBorder="1" applyAlignment="1">
      <alignment horizontal="left"/>
    </xf>
    <xf numFmtId="168" fontId="5" fillId="0" borderId="0" xfId="1" applyNumberFormat="1" applyBorder="1"/>
    <xf numFmtId="0" fontId="0" fillId="5" borderId="0" xfId="0" applyFill="1"/>
    <xf numFmtId="0" fontId="0" fillId="6" borderId="0" xfId="0" applyFill="1"/>
    <xf numFmtId="0" fontId="0" fillId="7" borderId="0" xfId="0" applyFill="1" applyAlignment="1">
      <alignment horizontal="left"/>
    </xf>
    <xf numFmtId="0" fontId="0" fillId="7" borderId="0" xfId="0" applyFill="1"/>
    <xf numFmtId="0" fontId="0" fillId="8" borderId="0" xfId="0" applyFill="1" applyAlignment="1">
      <alignment horizontal="left" indent="1"/>
    </xf>
    <xf numFmtId="0" fontId="0" fillId="8" borderId="0" xfId="0" applyFill="1" applyAlignment="1">
      <alignment horizontal="left"/>
    </xf>
    <xf numFmtId="0" fontId="0" fillId="8" borderId="0" xfId="0" applyFill="1"/>
    <xf numFmtId="0" fontId="0" fillId="6" borderId="0" xfId="0" applyFill="1" applyAlignment="1">
      <alignment horizontal="left" indent="2"/>
    </xf>
    <xf numFmtId="0" fontId="0" fillId="9" borderId="0" xfId="0" applyFill="1"/>
    <xf numFmtId="0" fontId="0" fillId="5" borderId="0" xfId="0" applyFill="1" applyAlignment="1">
      <alignment horizontal="left" indent="3"/>
    </xf>
    <xf numFmtId="2" fontId="0" fillId="5" borderId="0" xfId="0" applyNumberFormat="1" applyFill="1" applyAlignment="1">
      <alignment horizontal="left" indent="3"/>
    </xf>
    <xf numFmtId="0" fontId="0" fillId="9" borderId="0" xfId="0" applyFill="1" applyAlignment="1">
      <alignment horizontal="left" indent="4"/>
    </xf>
    <xf numFmtId="2" fontId="0" fillId="9" borderId="0" xfId="0" applyNumberFormat="1" applyFill="1" applyAlignment="1">
      <alignment horizontal="left" indent="4"/>
    </xf>
    <xf numFmtId="0" fontId="0" fillId="10" borderId="0" xfId="0" applyFill="1" applyAlignment="1">
      <alignment horizontal="left" indent="5"/>
    </xf>
    <xf numFmtId="2" fontId="0" fillId="10" borderId="0" xfId="0" applyNumberFormat="1" applyFill="1" applyAlignment="1">
      <alignment horizontal="left" indent="5"/>
    </xf>
    <xf numFmtId="0" fontId="0" fillId="10" borderId="0" xfId="0" applyFill="1"/>
    <xf numFmtId="2" fontId="0" fillId="6" borderId="0" xfId="0" applyNumberFormat="1" applyFill="1" applyAlignment="1">
      <alignment horizontal="left" indent="2"/>
    </xf>
    <xf numFmtId="2" fontId="0" fillId="8" borderId="0" xfId="0" applyNumberFormat="1" applyFill="1" applyAlignment="1">
      <alignment horizontal="left" indent="1"/>
    </xf>
    <xf numFmtId="2" fontId="0" fillId="7" borderId="0" xfId="0" applyNumberFormat="1" applyFill="1"/>
    <xf numFmtId="2" fontId="0" fillId="8" borderId="0" xfId="0" applyNumberFormat="1" applyFill="1"/>
    <xf numFmtId="2" fontId="0" fillId="6" borderId="0" xfId="0" applyNumberFormat="1" applyFill="1"/>
    <xf numFmtId="2" fontId="0" fillId="5" borderId="0" xfId="0" applyNumberFormat="1" applyFill="1"/>
    <xf numFmtId="2" fontId="0" fillId="10" borderId="0" xfId="0" applyNumberFormat="1" applyFill="1"/>
    <xf numFmtId="2" fontId="0" fillId="9" borderId="0" xfId="0" applyNumberFormat="1" applyFill="1"/>
    <xf numFmtId="2" fontId="0" fillId="0" borderId="0" xfId="0" applyNumberFormat="1"/>
    <xf numFmtId="2" fontId="0" fillId="7" borderId="0" xfId="0" applyNumberForma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left"/>
    </xf>
    <xf numFmtId="0" fontId="10" fillId="0" borderId="0" xfId="2" applyFont="1" applyAlignment="1">
      <alignment vertical="center"/>
    </xf>
    <xf numFmtId="0" fontId="11" fillId="0" borderId="7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164" fontId="9" fillId="0" borderId="8" xfId="2" applyNumberFormat="1" applyFill="1" applyBorder="1" applyAlignment="1">
      <alignment horizontal="center" vertical="center"/>
    </xf>
    <xf numFmtId="0" fontId="9" fillId="0" borderId="9" xfId="2" applyFill="1" applyBorder="1" applyAlignment="1">
      <alignment vertical="center"/>
    </xf>
    <xf numFmtId="0" fontId="9" fillId="0" borderId="9" xfId="2" applyFill="1" applyBorder="1" applyAlignment="1">
      <alignment horizontal="center" vertical="center"/>
    </xf>
    <xf numFmtId="2" fontId="9" fillId="0" borderId="9" xfId="2" applyNumberFormat="1" applyBorder="1" applyAlignment="1">
      <alignment horizontal="center" vertical="center"/>
    </xf>
    <xf numFmtId="0" fontId="9" fillId="0" borderId="9" xfId="2" applyBorder="1" applyAlignment="1">
      <alignment horizontal="center"/>
    </xf>
    <xf numFmtId="0" fontId="9" fillId="0" borderId="10" xfId="2" applyBorder="1"/>
    <xf numFmtId="0" fontId="9" fillId="0" borderId="0" xfId="2"/>
    <xf numFmtId="164" fontId="9" fillId="0" borderId="11" xfId="2" applyNumberFormat="1" applyFill="1" applyBorder="1" applyAlignment="1">
      <alignment horizontal="center" vertical="center"/>
    </xf>
    <xf numFmtId="0" fontId="9" fillId="0" borderId="2" xfId="2" applyFill="1" applyBorder="1" applyAlignment="1">
      <alignment vertical="center"/>
    </xf>
    <xf numFmtId="0" fontId="9" fillId="0" borderId="2" xfId="2" applyFill="1" applyBorder="1" applyAlignment="1">
      <alignment horizontal="center" vertical="center"/>
    </xf>
    <xf numFmtId="2" fontId="9" fillId="0" borderId="2" xfId="2" applyNumberFormat="1" applyBorder="1" applyAlignment="1">
      <alignment horizontal="center" vertical="center"/>
    </xf>
    <xf numFmtId="0" fontId="9" fillId="0" borderId="2" xfId="2" applyBorder="1" applyAlignment="1">
      <alignment horizontal="center"/>
    </xf>
    <xf numFmtId="0" fontId="9" fillId="0" borderId="12" xfId="2" applyBorder="1"/>
    <xf numFmtId="164" fontId="9" fillId="0" borderId="11" xfId="2" applyNumberFormat="1" applyBorder="1" applyAlignment="1">
      <alignment horizontal="center" vertical="center"/>
    </xf>
    <xf numFmtId="0" fontId="9" fillId="0" borderId="2" xfId="2" applyBorder="1" applyAlignment="1">
      <alignment vertical="center"/>
    </xf>
    <xf numFmtId="49" fontId="9" fillId="0" borderId="2" xfId="2" applyNumberFormat="1" applyBorder="1" applyAlignment="1">
      <alignment horizontal="center" vertical="center"/>
    </xf>
    <xf numFmtId="0" fontId="9" fillId="0" borderId="2" xfId="2" applyBorder="1" applyAlignment="1">
      <alignment horizontal="center" vertical="center"/>
    </xf>
    <xf numFmtId="49" fontId="9" fillId="0" borderId="2" xfId="2" applyNumberFormat="1" applyFill="1" applyBorder="1" applyAlignment="1">
      <alignment horizontal="center" vertical="center"/>
    </xf>
    <xf numFmtId="0" fontId="9" fillId="0" borderId="2" xfId="2" applyFill="1" applyBorder="1" applyAlignment="1">
      <alignment horizontal="center"/>
    </xf>
    <xf numFmtId="0" fontId="9" fillId="0" borderId="12" xfId="2" applyFill="1" applyBorder="1"/>
    <xf numFmtId="0" fontId="9" fillId="0" borderId="11" xfId="2" applyFill="1" applyBorder="1" applyAlignment="1">
      <alignment horizontal="center" vertical="center"/>
    </xf>
    <xf numFmtId="0" fontId="9" fillId="0" borderId="0" xfId="2" applyBorder="1"/>
    <xf numFmtId="0" fontId="9" fillId="0" borderId="0" xfId="2" applyNumberFormat="1" applyBorder="1" applyAlignment="1">
      <alignment horizontal="left" wrapText="1"/>
    </xf>
    <xf numFmtId="164" fontId="9" fillId="0" borderId="11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11" xfId="2" applyBorder="1" applyAlignment="1">
      <alignment horizontal="center" vertical="center"/>
    </xf>
    <xf numFmtId="164" fontId="9" fillId="0" borderId="13" xfId="2" applyNumberFormat="1" applyFill="1" applyBorder="1" applyAlignment="1">
      <alignment horizontal="center" vertical="center"/>
    </xf>
    <xf numFmtId="0" fontId="9" fillId="0" borderId="14" xfId="2" applyFill="1" applyBorder="1" applyAlignment="1">
      <alignment vertical="center"/>
    </xf>
    <xf numFmtId="0" fontId="9" fillId="0" borderId="14" xfId="2" applyFill="1" applyBorder="1" applyAlignment="1">
      <alignment horizontal="center" vertical="center"/>
    </xf>
    <xf numFmtId="2" fontId="9" fillId="0" borderId="14" xfId="2" applyNumberFormat="1" applyBorder="1" applyAlignment="1">
      <alignment horizontal="center" vertical="center"/>
    </xf>
    <xf numFmtId="0" fontId="9" fillId="0" borderId="14" xfId="2" applyBorder="1" applyAlignment="1">
      <alignment horizontal="center"/>
    </xf>
    <xf numFmtId="0" fontId="9" fillId="0" borderId="15" xfId="2" applyBorder="1"/>
    <xf numFmtId="0" fontId="14" fillId="0" borderId="16" xfId="2" applyNumberFormat="1" applyFont="1" applyFill="1" applyBorder="1" applyAlignment="1">
      <alignment horizontal="left" vertical="center" wrapText="1"/>
    </xf>
    <xf numFmtId="2" fontId="16" fillId="11" borderId="7" xfId="2" applyNumberFormat="1" applyFont="1" applyFill="1" applyBorder="1" applyAlignment="1">
      <alignment horizontal="center" vertical="center" wrapText="1"/>
    </xf>
    <xf numFmtId="2" fontId="16" fillId="11" borderId="18" xfId="2" applyNumberFormat="1" applyFont="1" applyFill="1" applyBorder="1" applyAlignment="1">
      <alignment horizontal="center" vertical="center" wrapText="1"/>
    </xf>
    <xf numFmtId="2" fontId="14" fillId="0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ill="1" applyBorder="1"/>
    <xf numFmtId="0" fontId="9" fillId="0" borderId="0" xfId="2" applyFill="1" applyBorder="1"/>
    <xf numFmtId="0" fontId="9" fillId="0" borderId="0" xfId="2" applyFill="1" applyBorder="1" applyAlignment="1">
      <alignment horizontal="center"/>
    </xf>
    <xf numFmtId="164" fontId="9" fillId="0" borderId="0" xfId="2" applyNumberFormat="1" applyBorder="1"/>
    <xf numFmtId="2" fontId="9" fillId="0" borderId="0" xfId="2" applyNumberFormat="1" applyFill="1" applyBorder="1" applyAlignment="1">
      <alignment horizontal="center" vertical="center"/>
    </xf>
    <xf numFmtId="0" fontId="9" fillId="0" borderId="0" xfId="2" applyBorder="1" applyAlignment="1">
      <alignment horizontal="center"/>
    </xf>
    <xf numFmtId="0" fontId="14" fillId="0" borderId="0" xfId="2" applyNumberFormat="1" applyFont="1" applyFill="1" applyBorder="1" applyAlignment="1">
      <alignment horizontal="left" vertical="center" wrapText="1"/>
    </xf>
    <xf numFmtId="0" fontId="17" fillId="0" borderId="0" xfId="2" applyFont="1" applyAlignment="1">
      <alignment horizontal="left" wrapText="1"/>
    </xf>
    <xf numFmtId="0" fontId="10" fillId="0" borderId="6" xfId="2" applyFont="1" applyFill="1" applyBorder="1" applyAlignment="1">
      <alignment vertical="center"/>
    </xf>
    <xf numFmtId="0" fontId="9" fillId="0" borderId="6" xfId="2" applyBorder="1" applyAlignment="1">
      <alignment vertical="center"/>
    </xf>
    <xf numFmtId="0" fontId="15" fillId="11" borderId="17" xfId="2" applyNumberFormat="1" applyFont="1" applyFill="1" applyBorder="1" applyAlignment="1">
      <alignment horizontal="left" vertical="center"/>
    </xf>
    <xf numFmtId="0" fontId="15" fillId="0" borderId="6" xfId="2" applyFont="1" applyBorder="1" applyAlignment="1"/>
  </cellXfs>
  <cellStyles count="3">
    <cellStyle name="Normal" xfId="0" builtinId="0"/>
    <cellStyle name="Normal 2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PT14\6%20Projects%20Working%20Folder\DDG%2051%20Class\DDG%20Flight%20III\Detail%20Design\Area%20Volume\2016-11-01_Areas%20and%20Volume-%20DDG%2051%20Class%20-%20FY16%20Hu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carl-sp01/Littoral%20Combat%20Ship%20(LCS)/18450%20-%20Pre-Award%20Efforts/Working%20Area/300-02%20Electrical%20System%20Trade-Off%20Analysis/draft%20deliverables/USERS/TSCHUBER/temp/USCG%20Load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eights\Hellenic\Hellenic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&amp; Changes to Spreadsheet"/>
      <sheetName val="Comp't Name Sort"/>
      <sheetName val="Deck Level Sort"/>
      <sheetName val="SSCS Sort"/>
      <sheetName val="Construction Zone Sor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 Summary"/>
      <sheetName val="LC Details"/>
      <sheetName val="MCC Summary"/>
      <sheetName val="MCC Details"/>
      <sheetName val="NSC Summary"/>
      <sheetName val="NSC Details"/>
      <sheetName val="Corvette Summary"/>
      <sheetName val="Corvette Details"/>
      <sheetName val="FFG 7"/>
      <sheetName val="DDG 79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0">
          <cell r="B30">
            <v>535900</v>
          </cell>
        </row>
        <row r="32">
          <cell r="B32">
            <v>268196</v>
          </cell>
        </row>
        <row r="35">
          <cell r="B35">
            <v>468211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Full Load"/>
      <sheetName val="Group 1"/>
      <sheetName val="Group 2"/>
      <sheetName val="Group 3"/>
      <sheetName val="Group 4"/>
      <sheetName val="Group 5"/>
      <sheetName val="Group 6"/>
      <sheetName val="Group7"/>
      <sheetName val="FULL LOAD"/>
    </sheetNames>
    <sheetDataSet>
      <sheetData sheetId="0"/>
      <sheetData sheetId="1">
        <row r="3">
          <cell r="P3">
            <v>3.2808299999999999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1"/>
  <sheetViews>
    <sheetView tabSelected="1" zoomScaleNormal="100" workbookViewId="0">
      <pane xSplit="1" ySplit="10" topLeftCell="I499" activePane="bottomRight" state="frozen"/>
      <selection pane="topRight" activeCell="B1" sqref="B1"/>
      <selection pane="bottomLeft" activeCell="A8" sqref="A8"/>
      <selection pane="bottomRight" activeCell="P503" sqref="P503:Q503"/>
    </sheetView>
  </sheetViews>
  <sheetFormatPr defaultRowHeight="14.5"/>
  <cols>
    <col min="1" max="1" width="18.1796875" style="4" bestFit="1" customWidth="1"/>
    <col min="2" max="2" width="38.7265625" style="4" bestFit="1" customWidth="1"/>
    <col min="3" max="3" width="13.26953125" style="4" bestFit="1" customWidth="1"/>
    <col min="4" max="4" width="13.26953125" style="4" customWidth="1"/>
    <col min="5" max="6" width="13.26953125" style="4" bestFit="1" customWidth="1"/>
    <col min="8" max="15" width="8.7265625" style="156"/>
    <col min="16" max="16" width="14.26953125" style="4" bestFit="1" customWidth="1"/>
    <col min="17" max="17" width="15.1796875" style="4" bestFit="1" customWidth="1"/>
  </cols>
  <sheetData>
    <row r="1" spans="1:17">
      <c r="C1" s="159" t="s">
        <v>1472</v>
      </c>
      <c r="D1" s="159"/>
      <c r="E1" s="159"/>
      <c r="F1" s="159"/>
      <c r="G1" s="159"/>
      <c r="H1" s="159"/>
      <c r="I1" s="159"/>
      <c r="J1" s="159"/>
      <c r="K1" s="159"/>
      <c r="M1" s="159"/>
      <c r="N1" s="159"/>
      <c r="P1" s="159" t="s">
        <v>1472</v>
      </c>
    </row>
    <row r="2" spans="1:17">
      <c r="C2" s="5" t="s">
        <v>1473</v>
      </c>
      <c r="D2" s="5" t="s">
        <v>1945</v>
      </c>
      <c r="E2" s="158" t="s">
        <v>1474</v>
      </c>
      <c r="F2" s="158" t="s">
        <v>1475</v>
      </c>
      <c r="H2" s="156" t="s">
        <v>1476</v>
      </c>
      <c r="I2" s="156" t="s">
        <v>1945</v>
      </c>
      <c r="J2" s="156" t="s">
        <v>1478</v>
      </c>
      <c r="K2" s="156" t="s">
        <v>1478</v>
      </c>
      <c r="M2" s="156" t="s">
        <v>1476</v>
      </c>
      <c r="N2" s="156" t="s">
        <v>1945</v>
      </c>
      <c r="P2" s="158" t="s">
        <v>1473</v>
      </c>
      <c r="Q2" s="158" t="s">
        <v>1945</v>
      </c>
    </row>
    <row r="3" spans="1:17">
      <c r="A3" s="4" t="s">
        <v>1470</v>
      </c>
      <c r="C3" s="156">
        <f>471/3.2808</f>
        <v>143.56254572055596</v>
      </c>
      <c r="D3" s="156">
        <f>(471+15/16/12)/3.2808</f>
        <v>143.58635851011948</v>
      </c>
      <c r="E3" s="156">
        <f>Comp!C4</f>
        <v>171.66</v>
      </c>
      <c r="F3" s="156">
        <f>Comp!D4</f>
        <v>171.66</v>
      </c>
      <c r="H3" s="156" t="s">
        <v>1477</v>
      </c>
      <c r="I3" s="156" t="s">
        <v>1477</v>
      </c>
      <c r="J3" s="156" t="s">
        <v>1477</v>
      </c>
      <c r="K3" s="156" t="s">
        <v>1477</v>
      </c>
      <c r="M3" s="156" t="s">
        <v>1477</v>
      </c>
      <c r="N3" s="156" t="s">
        <v>1477</v>
      </c>
      <c r="P3" s="156">
        <f>471/3.2808</f>
        <v>143.56254572055596</v>
      </c>
    </row>
    <row r="4" spans="1:17">
      <c r="A4" s="4" t="s">
        <v>351</v>
      </c>
      <c r="C4" s="156">
        <f>59.17/3.2808</f>
        <v>18.035235308461349</v>
      </c>
      <c r="D4" s="156">
        <f>59.17/3.2808</f>
        <v>18.035235308461349</v>
      </c>
      <c r="E4" s="156">
        <f>Comp!C5</f>
        <v>21.3</v>
      </c>
      <c r="F4" s="156">
        <f>Comp!D5</f>
        <v>21.3</v>
      </c>
      <c r="J4" s="156" t="s">
        <v>1479</v>
      </c>
      <c r="K4" s="156" t="s">
        <v>1480</v>
      </c>
      <c r="M4" s="156" t="s">
        <v>1469</v>
      </c>
      <c r="P4" s="156">
        <f>59.6/3.2808</f>
        <v>18.166300902218971</v>
      </c>
    </row>
    <row r="5" spans="1:17">
      <c r="A5" s="4" t="s">
        <v>29</v>
      </c>
      <c r="C5" s="156">
        <f>(41+(4+11/16)/12)/3.2808</f>
        <v>12.616015910753474</v>
      </c>
      <c r="D5" s="156">
        <f>(41+(4+11/16)/12)/3.2808</f>
        <v>12.616015910753474</v>
      </c>
      <c r="E5" s="156">
        <f>Comp!C6</f>
        <v>15.06</v>
      </c>
      <c r="F5" s="156">
        <f>Comp!D6</f>
        <v>15.06</v>
      </c>
      <c r="P5" s="156">
        <f>41.8/3.2808</f>
        <v>12.740794928066324</v>
      </c>
    </row>
    <row r="6" spans="1:17">
      <c r="A6" s="4" t="s">
        <v>1471</v>
      </c>
      <c r="C6" s="156">
        <f>C3*C4*C5/100</f>
        <v>326.65190243324616</v>
      </c>
      <c r="D6" s="156">
        <f>D3*D4*D5/100</f>
        <v>326.70608434381427</v>
      </c>
      <c r="E6" s="156">
        <f>E3*E4*E5/100</f>
        <v>550.64751480000007</v>
      </c>
      <c r="F6" s="156">
        <f>F3*F4*F5/100</f>
        <v>550.64751480000007</v>
      </c>
      <c r="P6" s="156">
        <f>P3*P4*P5/100</f>
        <v>332.27998317743914</v>
      </c>
    </row>
    <row r="7" spans="1:17">
      <c r="C7" s="156"/>
      <c r="D7" s="156"/>
      <c r="E7" s="156"/>
      <c r="F7" s="156"/>
      <c r="P7" s="156"/>
    </row>
    <row r="8" spans="1:17">
      <c r="C8" s="156"/>
      <c r="D8" s="156"/>
      <c r="E8" s="156"/>
      <c r="F8" s="156"/>
      <c r="P8" s="156">
        <f>P11+P157+P355+P488</f>
        <v>24449.997074739287</v>
      </c>
      <c r="Q8" s="156">
        <f>Q11+Q157+Q355+Q488</f>
        <v>23214.745824386995</v>
      </c>
    </row>
    <row r="9" spans="1:17">
      <c r="C9" s="156"/>
      <c r="D9" s="156"/>
      <c r="E9" s="156"/>
      <c r="F9" s="156"/>
      <c r="P9" s="156"/>
    </row>
    <row r="10" spans="1:17">
      <c r="P10" s="4" t="s">
        <v>1469</v>
      </c>
    </row>
    <row r="11" spans="1:17" s="135" customFormat="1">
      <c r="A11" s="134">
        <v>1</v>
      </c>
      <c r="B11" s="134" t="str">
        <f>Comp!B75</f>
        <v>MISSION SUPPORT</v>
      </c>
      <c r="C11" s="157">
        <f>C12+C58+C86+C134+C139+C140+C146+C147</f>
        <v>1482.9543897114795</v>
      </c>
      <c r="D11" s="157">
        <f>D12+D58+D86+D134+D139+D140+D146+D147</f>
        <v>1283.0838854400001</v>
      </c>
      <c r="E11" s="157">
        <f t="shared" ref="E11:F12" si="0">J11</f>
        <v>379.1</v>
      </c>
      <c r="F11" s="157">
        <f t="shared" si="0"/>
        <v>385.8</v>
      </c>
      <c r="H11" s="150">
        <f>SUMIF('Flt III'!D:D,A11,'Flt III'!E:E)/3.2808^2</f>
        <v>0</v>
      </c>
      <c r="I11" s="150">
        <f>SUMIF('Flt IIa'!A:A,A11,'Flt IIa'!G:G)</f>
        <v>0</v>
      </c>
      <c r="J11" s="150">
        <f>SUMIF(Comp!$A$75:$A$400,Areas!A11,Comp!$F$75:$F$400)</f>
        <v>379.1</v>
      </c>
      <c r="K11" s="150">
        <f>SUMIF(Comp!$A$75:$A$400,Areas!A11,Comp!$G$75:$G$400)</f>
        <v>385.8</v>
      </c>
      <c r="L11" s="150"/>
      <c r="M11" s="150">
        <f>SUMIF('Flt III'!D:D,A11,'Flt III'!F:F)/3.2808^3</f>
        <v>0</v>
      </c>
      <c r="N11" s="150">
        <f>SUMIF('Flt IIa'!A:A,A11,'Flt IIa'!H:H)</f>
        <v>0</v>
      </c>
      <c r="O11" s="150"/>
      <c r="P11" s="157">
        <f>P12+P58+P86+P134+P139+P140+P146+P147</f>
        <v>5811.1120759350688</v>
      </c>
      <c r="Q11" s="157">
        <f>Q12+Q58+Q86+Q134+Q139+Q140+Q146+Q147</f>
        <v>4595.1729806189996</v>
      </c>
    </row>
    <row r="12" spans="1:17" s="138" customFormat="1">
      <c r="A12" s="136">
        <v>1.1000000000000001</v>
      </c>
      <c r="B12" s="136" t="str">
        <f>Comp!B76</f>
        <v>COMMAND,COMMUNICATION+SURV</v>
      </c>
      <c r="C12" s="149">
        <f>C13+C22+C37+C47+C56+C58</f>
        <v>1006.2572982687029</v>
      </c>
      <c r="D12" s="149">
        <f>D13+D22+D37+D47+D56+D58</f>
        <v>893.72724480000011</v>
      </c>
      <c r="E12" s="149">
        <f t="shared" si="0"/>
        <v>182.4</v>
      </c>
      <c r="F12" s="149">
        <f t="shared" si="0"/>
        <v>188.7</v>
      </c>
      <c r="H12" s="151">
        <f>SUMIF('Flt III'!D:D,A12,'Flt III'!E:E)/3.2808^2</f>
        <v>0</v>
      </c>
      <c r="I12" s="151">
        <f>SUMIF('Flt IIa'!A:A,A12,'Flt IIa'!G:G)</f>
        <v>0</v>
      </c>
      <c r="J12" s="151">
        <f>SUMIF(Comp!$A$75:$A$400,Areas!A12,Comp!$F$75:$F$400)</f>
        <v>182.4</v>
      </c>
      <c r="K12" s="151">
        <f>SUMIF(Comp!$A$75:$A$400,Areas!A12,Comp!$G$75:$G$400)</f>
        <v>188.7</v>
      </c>
      <c r="L12" s="151"/>
      <c r="M12" s="151">
        <f>SUMIF('Flt III'!D:D,A12,'Flt III'!F:F)/3.2808^3</f>
        <v>0</v>
      </c>
      <c r="N12" s="151">
        <f>SUMIF('Flt IIa'!A:A,A12,'Flt IIa'!H:H)</f>
        <v>0</v>
      </c>
      <c r="O12" s="151"/>
      <c r="P12" s="149">
        <f>P13+P22+P37+P47+P56+P58</f>
        <v>3817.0802649168741</v>
      </c>
      <c r="Q12" s="149">
        <f>Q13+Q22+Q37+Q47+Q56+Q58</f>
        <v>2823.2745964409996</v>
      </c>
    </row>
    <row r="13" spans="1:17" s="133" customFormat="1">
      <c r="A13" s="139">
        <v>1.1100000000000001</v>
      </c>
      <c r="B13" s="139" t="str">
        <f>Comp!B77</f>
        <v>EXTERIOR COMMUNICATIONS</v>
      </c>
      <c r="C13" s="148">
        <f>IF(H13=0,SUM(C14,C17,C18,C20),H13)</f>
        <v>172.43223576647702</v>
      </c>
      <c r="D13" s="148">
        <f t="shared" ref="D13:F13" si="1">IF(I13=0,SUM(D14,D17,D18,D20),I13)</f>
        <v>119.00879424</v>
      </c>
      <c r="E13" s="148">
        <f t="shared" si="1"/>
        <v>5.9</v>
      </c>
      <c r="F13" s="148">
        <f t="shared" si="1"/>
        <v>5.9</v>
      </c>
      <c r="H13" s="152">
        <f>SUMIF('Flt III'!D:D,A13,'Flt III'!E:E)/3.2808^2</f>
        <v>0</v>
      </c>
      <c r="I13" s="152">
        <f>SUMIF('Flt IIa'!A:A,A13,'Flt IIa'!G:G)</f>
        <v>0</v>
      </c>
      <c r="J13" s="152">
        <f>SUMIF(Comp!$A$75:$A$400,Areas!A13,Comp!$F$75:$F$400)</f>
        <v>5.9</v>
      </c>
      <c r="K13" s="152">
        <f>SUMIF(Comp!$A$75:$A$400,Areas!A13,Comp!$G$75:$G$400)</f>
        <v>5.9</v>
      </c>
      <c r="L13" s="152"/>
      <c r="M13" s="152">
        <f>SUMIF('Flt III'!D:D,A13,'Flt III'!F:F)/3.2808^3</f>
        <v>0</v>
      </c>
      <c r="N13" s="152">
        <f>SUMIF('Flt IIa'!A:A,A13,'Flt IIa'!H:H)</f>
        <v>0</v>
      </c>
      <c r="O13" s="152"/>
      <c r="P13" s="148">
        <f>IF(M13=0,SUM(P14,P17,P18,P20),M13)</f>
        <v>483.86760899323872</v>
      </c>
      <c r="Q13" s="148">
        <f>IF(N13=0,SUM(Q14,Q17,Q18,Q20),N13)</f>
        <v>347.22117791400001</v>
      </c>
    </row>
    <row r="14" spans="1:17" s="132" customFormat="1">
      <c r="A14" s="141">
        <v>1.111</v>
      </c>
      <c r="B14" s="141" t="str">
        <f>Comp!B78</f>
        <v>RADIO</v>
      </c>
      <c r="C14" s="142">
        <f>IF(H14=0,SUM(C15:C16),H14)</f>
        <v>113.43737062007997</v>
      </c>
      <c r="D14" s="142">
        <f t="shared" ref="D14:F14" si="2">IF(I14=0,SUM(D15:D16),I14)</f>
        <v>113.43461184</v>
      </c>
      <c r="E14" s="142">
        <f t="shared" si="2"/>
        <v>0</v>
      </c>
      <c r="F14" s="142">
        <f t="shared" si="2"/>
        <v>0</v>
      </c>
      <c r="H14" s="153">
        <f>SUMIF('Flt III'!D:D,A14,'Flt III'!E:E)/3.2808^2</f>
        <v>0</v>
      </c>
      <c r="I14" s="153">
        <f>SUMIF('Flt IIa'!A:A,A14,'Flt IIa'!G:G)</f>
        <v>113.43461184</v>
      </c>
      <c r="J14" s="153">
        <f>SUMIF(Comp!$A$75:$A$400,Areas!A14,Comp!$F$75:$F$400)</f>
        <v>0</v>
      </c>
      <c r="K14" s="153">
        <f>SUMIF(Comp!$A$75:$A$400,Areas!A14,Comp!$G$75:$G$400)</f>
        <v>0</v>
      </c>
      <c r="L14" s="153"/>
      <c r="M14" s="153">
        <f>SUMIF('Flt III'!D:D,A14,'Flt III'!F:F)/3.2808^3</f>
        <v>0</v>
      </c>
      <c r="N14" s="153">
        <f>SUMIF('Flt IIa'!A:A,A14,'Flt IIa'!H:H)</f>
        <v>332.77958594400002</v>
      </c>
      <c r="O14" s="153"/>
      <c r="P14" s="142">
        <f>IF(M14=0,SUM(P15:P16),M14)</f>
        <v>332.79172124355017</v>
      </c>
      <c r="Q14" s="142">
        <f>IF(N14=0,SUM(Q15:Q16),N14)</f>
        <v>332.77958594400002</v>
      </c>
    </row>
    <row r="15" spans="1:17" s="147" customFormat="1">
      <c r="A15" s="145" t="s">
        <v>1456</v>
      </c>
      <c r="B15" s="145"/>
      <c r="C15" s="146">
        <f>H15</f>
        <v>80.54889461720667</v>
      </c>
      <c r="D15" s="146">
        <f>I15</f>
        <v>0</v>
      </c>
      <c r="E15" s="146">
        <f t="shared" ref="E15:F16" si="3">J15</f>
        <v>0</v>
      </c>
      <c r="F15" s="146">
        <f t="shared" si="3"/>
        <v>0</v>
      </c>
      <c r="H15" s="154">
        <f>SUMIF('Flt III'!D:D,A15,'Flt III'!E:E)/3.2808^2</f>
        <v>80.54889461720667</v>
      </c>
      <c r="I15" s="154">
        <f>SUMIF('Flt IIa'!A:A,A15,'Flt IIa'!G:G)</f>
        <v>0</v>
      </c>
      <c r="J15" s="154">
        <f>SUMIF(Comp!$A$75:$A$400,Areas!A15,Comp!$F$75:$F$400)</f>
        <v>0</v>
      </c>
      <c r="K15" s="154">
        <f>SUMIF(Comp!$A$75:$A$400,Areas!A15,Comp!$G$75:$G$400)</f>
        <v>0</v>
      </c>
      <c r="L15" s="154"/>
      <c r="M15" s="154">
        <f>SUMIF('Flt III'!D:D,A15,'Flt III'!F:F)/3.2808^3</f>
        <v>240.87188401103111</v>
      </c>
      <c r="N15" s="154">
        <f>SUMIF('Flt IIa'!A:A,A15,'Flt IIa'!H:H)</f>
        <v>0</v>
      </c>
      <c r="O15" s="154"/>
      <c r="P15" s="146">
        <f>M15</f>
        <v>240.87188401103111</v>
      </c>
      <c r="Q15" s="146">
        <f>N15</f>
        <v>0</v>
      </c>
    </row>
    <row r="16" spans="1:17" s="147" customFormat="1">
      <c r="A16" s="145" t="s">
        <v>1453</v>
      </c>
      <c r="B16" s="145"/>
      <c r="C16" s="146">
        <f>H16</f>
        <v>32.888476002873311</v>
      </c>
      <c r="D16" s="146">
        <f>I16</f>
        <v>0</v>
      </c>
      <c r="E16" s="146">
        <f t="shared" si="3"/>
        <v>0</v>
      </c>
      <c r="F16" s="146">
        <f t="shared" si="3"/>
        <v>0</v>
      </c>
      <c r="H16" s="154">
        <f>SUMIF('Flt III'!D:D,A16,'Flt III'!E:E)/3.2808^2</f>
        <v>32.888476002873311</v>
      </c>
      <c r="I16" s="154">
        <f>SUMIF('Flt IIa'!A:A,A16,'Flt IIa'!G:G)</f>
        <v>0</v>
      </c>
      <c r="J16" s="154">
        <f>SUMIF(Comp!$A$75:$A$400,Areas!A16,Comp!$F$75:$F$400)</f>
        <v>0</v>
      </c>
      <c r="K16" s="154">
        <f>SUMIF(Comp!$A$75:$A$400,Areas!A16,Comp!$G$75:$G$400)</f>
        <v>0</v>
      </c>
      <c r="L16" s="154"/>
      <c r="M16" s="154">
        <f>SUMIF('Flt III'!D:D,A16,'Flt III'!F:F)/3.2808^3</f>
        <v>91.919837232519043</v>
      </c>
      <c r="N16" s="154">
        <f>SUMIF('Flt IIa'!A:A,A16,'Flt IIa'!H:H)</f>
        <v>0</v>
      </c>
      <c r="O16" s="154"/>
      <c r="P16" s="146">
        <f>M16</f>
        <v>91.919837232519043</v>
      </c>
      <c r="Q16" s="146">
        <f>N16</f>
        <v>0</v>
      </c>
    </row>
    <row r="17" spans="1:17" s="132" customFormat="1">
      <c r="A17" s="141">
        <v>1.1120000000000001</v>
      </c>
      <c r="B17" s="141" t="str">
        <f>Comp!B79</f>
        <v>UNDERWATER SYSTEMS</v>
      </c>
      <c r="C17" s="142">
        <f>H17/3.2808^2</f>
        <v>0</v>
      </c>
      <c r="D17" s="142">
        <f>I17/3.2808^2</f>
        <v>0</v>
      </c>
      <c r="E17" s="142">
        <f>J17</f>
        <v>0</v>
      </c>
      <c r="F17" s="142">
        <f>K17</f>
        <v>0</v>
      </c>
      <c r="H17" s="153">
        <f>SUMIF('Flt III'!D:D,A17,'Flt III'!E:E)/3.2808^2</f>
        <v>0</v>
      </c>
      <c r="I17" s="153">
        <f>SUMIF('Flt IIa'!A:A,A17,'Flt IIa'!G:G)</f>
        <v>0</v>
      </c>
      <c r="J17" s="153">
        <f>SUMIF(Comp!$A$75:$A$400,Areas!A17,Comp!$F$75:$F$400)</f>
        <v>0</v>
      </c>
      <c r="K17" s="153">
        <f>SUMIF(Comp!$A$75:$A$400,Areas!A17,Comp!$G$75:$G$400)</f>
        <v>0</v>
      </c>
      <c r="L17" s="153"/>
      <c r="M17" s="153">
        <f>SUMIF('Flt III'!D:D,A17,'Flt III'!F:F)/3.2808^3</f>
        <v>0</v>
      </c>
      <c r="N17" s="153">
        <f>SUMIF('Flt IIa'!A:A,A17,'Flt IIa'!H:H)</f>
        <v>0</v>
      </c>
      <c r="O17" s="153"/>
      <c r="P17" s="142">
        <f>M17</f>
        <v>0</v>
      </c>
      <c r="Q17" s="142">
        <f>S17/3.2808^2</f>
        <v>0</v>
      </c>
    </row>
    <row r="18" spans="1:17" s="132" customFormat="1">
      <c r="A18" s="141">
        <v>1.113</v>
      </c>
      <c r="B18" s="141" t="str">
        <f>Comp!B80</f>
        <v>VISUAL COM</v>
      </c>
      <c r="C18" s="142">
        <f>IF(H18=0,SUM(C19),H18)</f>
        <v>5.5743179665886968</v>
      </c>
      <c r="D18" s="142">
        <f>IF(I18=0,SUM(D19),I18)</f>
        <v>5.5741824000000006</v>
      </c>
      <c r="E18" s="142">
        <f>J18</f>
        <v>5.9</v>
      </c>
      <c r="F18" s="142">
        <f>K18</f>
        <v>5.9</v>
      </c>
      <c r="H18" s="153">
        <f>SUMIF('Flt III'!D:D,A18,'Flt III'!E:E)/3.2808^2</f>
        <v>0</v>
      </c>
      <c r="I18" s="153">
        <f>SUMIF('Flt IIa'!A:A,A18,'Flt IIa'!G:G)</f>
        <v>5.5741824000000006</v>
      </c>
      <c r="J18" s="153">
        <f>SUMIF(Comp!$A$75:$A$400,Areas!A18,Comp!$F$75:$F$400)</f>
        <v>5.9</v>
      </c>
      <c r="K18" s="153">
        <f>SUMIF(Comp!$A$75:$A$400,Areas!A18,Comp!$G$75:$G$400)</f>
        <v>5.9</v>
      </c>
      <c r="L18" s="153"/>
      <c r="M18" s="153">
        <f>SUMIF('Flt III'!D:D,A18,'Flt III'!F:F)/3.2808^3</f>
        <v>0</v>
      </c>
      <c r="N18" s="153">
        <f>SUMIF('Flt IIa'!A:A,A18,'Flt IIa'!H:H)</f>
        <v>14.441591969999999</v>
      </c>
      <c r="O18" s="153"/>
      <c r="P18" s="142">
        <f>IF(M18=0,SUM(P19),M18)</f>
        <v>14.442118604000219</v>
      </c>
      <c r="Q18" s="142">
        <f>IF(N18=0,SUM(Q19),N18)</f>
        <v>14.441591969999999</v>
      </c>
    </row>
    <row r="19" spans="1:17" s="147" customFormat="1">
      <c r="A19" s="145" t="s">
        <v>1450</v>
      </c>
      <c r="B19" s="145"/>
      <c r="C19" s="146">
        <f>H19</f>
        <v>5.5743179665886968</v>
      </c>
      <c r="D19" s="146">
        <f>I19</f>
        <v>0</v>
      </c>
      <c r="E19" s="146">
        <f t="shared" ref="E19:F19" si="4">J19</f>
        <v>0</v>
      </c>
      <c r="F19" s="146">
        <f t="shared" si="4"/>
        <v>0</v>
      </c>
      <c r="H19" s="154">
        <f>SUMIF('Flt III'!D:D,A19,'Flt III'!E:E)/3.2808^2</f>
        <v>5.5743179665886968</v>
      </c>
      <c r="I19" s="154">
        <f>SUMIF('Flt IIa'!A:A,A19,'Flt IIa'!G:G)</f>
        <v>0</v>
      </c>
      <c r="J19" s="154">
        <f>SUMIF(Comp!$A$75:$A$400,Areas!A19,Comp!$F$75:$F$400)</f>
        <v>0</v>
      </c>
      <c r="K19" s="154">
        <f>SUMIF(Comp!$A$75:$A$400,Areas!A19,Comp!$G$75:$G$400)</f>
        <v>0</v>
      </c>
      <c r="L19" s="154"/>
      <c r="M19" s="154">
        <f>SUMIF('Flt III'!D:D,A19,'Flt III'!F:F)/3.2808^3</f>
        <v>14.442118604000219</v>
      </c>
      <c r="N19" s="154">
        <f>SUMIF('Flt IIa'!A:A,A19,'Flt IIa'!H:H)</f>
        <v>0</v>
      </c>
      <c r="O19" s="154"/>
      <c r="P19" s="146">
        <f>M19</f>
        <v>14.442118604000219</v>
      </c>
      <c r="Q19" s="146">
        <f>N19</f>
        <v>0</v>
      </c>
    </row>
    <row r="20" spans="1:17" s="132" customFormat="1">
      <c r="A20" s="141">
        <v>1.1180000000000001</v>
      </c>
      <c r="B20" s="141" t="str">
        <f>Comp!B81</f>
        <v>SIGNAL SHELTER</v>
      </c>
      <c r="C20" s="142">
        <f>IF(H20=0,SUM(C21),H20)</f>
        <v>53.420547179808345</v>
      </c>
      <c r="D20" s="142">
        <f>IF(I20=0,SUM(D21),I20)</f>
        <v>0</v>
      </c>
      <c r="E20" s="142">
        <f>J20</f>
        <v>0</v>
      </c>
      <c r="F20" s="142">
        <f>K20</f>
        <v>0</v>
      </c>
      <c r="H20" s="153">
        <f>SUMIF('Flt III'!D:D,A20,'Flt III'!E:E)/3.2808^2</f>
        <v>0</v>
      </c>
      <c r="I20" s="153">
        <f>SUMIF('Flt IIa'!A:A,A20,'Flt IIa'!G:G)</f>
        <v>0</v>
      </c>
      <c r="J20" s="153">
        <f>SUMIF(Comp!$A$75:$A$400,Areas!A20,Comp!$F$75:$F$400)</f>
        <v>0</v>
      </c>
      <c r="K20" s="153">
        <f>SUMIF(Comp!$A$75:$A$400,Areas!A20,Comp!$G$75:$G$400)</f>
        <v>0</v>
      </c>
      <c r="L20" s="153"/>
      <c r="M20" s="153">
        <f>SUMIF('Flt III'!D:D,A20,'Flt III'!F:F)/3.2808^3</f>
        <v>0</v>
      </c>
      <c r="N20" s="153">
        <f>SUMIF('Flt IIa'!A:A,A20,'Flt IIa'!H:H)</f>
        <v>0</v>
      </c>
      <c r="O20" s="153"/>
      <c r="P20" s="142">
        <f>IF(M20=0,SUM(P21),M20)</f>
        <v>136.63376914568835</v>
      </c>
      <c r="Q20" s="142">
        <f>IF(N20=0,SUM(Q21),N20)</f>
        <v>0</v>
      </c>
    </row>
    <row r="21" spans="1:17" s="147" customFormat="1">
      <c r="A21" s="145" t="s">
        <v>1445</v>
      </c>
      <c r="B21" s="145"/>
      <c r="C21" s="146">
        <f>H21</f>
        <v>53.420547179808345</v>
      </c>
      <c r="D21" s="146">
        <f>I21</f>
        <v>0</v>
      </c>
      <c r="E21" s="146">
        <f t="shared" ref="E21:F21" si="5">J21</f>
        <v>0</v>
      </c>
      <c r="F21" s="146">
        <f t="shared" si="5"/>
        <v>0</v>
      </c>
      <c r="H21" s="154">
        <f>SUMIF('Flt III'!D:D,A21,'Flt III'!E:E)/3.2808^2</f>
        <v>53.420547179808345</v>
      </c>
      <c r="I21" s="154">
        <f>SUMIF('Flt IIa'!A:A,A21,'Flt IIa'!G:G)</f>
        <v>0</v>
      </c>
      <c r="J21" s="154">
        <f>SUMIF(Comp!$A$75:$A$400,Areas!A21,Comp!$F$75:$F$400)</f>
        <v>0</v>
      </c>
      <c r="K21" s="154">
        <f>SUMIF(Comp!$A$75:$A$400,Areas!A21,Comp!$G$75:$G$400)</f>
        <v>0</v>
      </c>
      <c r="L21" s="154"/>
      <c r="M21" s="154">
        <f>SUMIF('Flt III'!D:D,A21,'Flt III'!F:F)/3.2808^3</f>
        <v>136.63376914568835</v>
      </c>
      <c r="N21" s="154">
        <f>SUMIF('Flt IIa'!A:A,A21,'Flt IIa'!H:H)</f>
        <v>0</v>
      </c>
      <c r="O21" s="154"/>
      <c r="P21" s="146">
        <f>M21</f>
        <v>136.63376914568835</v>
      </c>
      <c r="Q21" s="146">
        <f>N21</f>
        <v>0</v>
      </c>
    </row>
    <row r="22" spans="1:17" s="133" customFormat="1">
      <c r="A22" s="139">
        <v>1.1200000000000001</v>
      </c>
      <c r="B22" s="139" t="str">
        <f>Comp!B82</f>
        <v>SURVEILLANCE SYS</v>
      </c>
      <c r="C22" s="148">
        <f>IF(H22=0,SUM(C23,C28),H22)</f>
        <v>425.22755555127446</v>
      </c>
      <c r="D22" s="148">
        <f t="shared" ref="D22:F22" si="6">IF(I22=0,SUM(D23,D28),I22)</f>
        <v>386.19793728000002</v>
      </c>
      <c r="E22" s="148">
        <f t="shared" si="6"/>
        <v>0</v>
      </c>
      <c r="F22" s="148">
        <f t="shared" si="6"/>
        <v>0</v>
      </c>
      <c r="H22" s="152">
        <f>SUMIF('Flt III'!D:D,A22,'Flt III'!E:E)/3.2808^2</f>
        <v>0</v>
      </c>
      <c r="I22" s="152">
        <f>SUMIF('Flt IIa'!A:A,A22,'Flt IIa'!G:G)</f>
        <v>0</v>
      </c>
      <c r="J22" s="152">
        <f>SUMIF(Comp!$A$75:$A$400,Areas!A22,Comp!$F$75:$F$400)</f>
        <v>0</v>
      </c>
      <c r="K22" s="152">
        <f>SUMIF(Comp!$A$75:$A$400,Areas!A22,Comp!$G$75:$G$400)</f>
        <v>0</v>
      </c>
      <c r="L22" s="152"/>
      <c r="M22" s="152">
        <f>SUMIF('Flt III'!D:D,A22,'Flt III'!F:F)/3.2808^3</f>
        <v>0</v>
      </c>
      <c r="N22" s="152">
        <f>SUMIF('Flt IIa'!A:A,A22,'Flt IIa'!H:H)</f>
        <v>0</v>
      </c>
      <c r="O22" s="152"/>
      <c r="P22" s="148">
        <f>IF(M22=0,SUM(P23,P28),M22)</f>
        <v>1491.5027193582187</v>
      </c>
      <c r="Q22" s="148">
        <f>IF(S22=0,SUM(Q23,Q28),S22)</f>
        <v>1372.432623549</v>
      </c>
    </row>
    <row r="23" spans="1:17" s="132" customFormat="1">
      <c r="A23" s="141">
        <v>1.121</v>
      </c>
      <c r="B23" s="141" t="str">
        <f>Comp!B83</f>
        <v>SURFACE SURV (RADAR)</v>
      </c>
      <c r="C23" s="142">
        <f>IF(H23=0,SUM(C24:C27),H23)</f>
        <v>252.79531978479741</v>
      </c>
      <c r="D23" s="142">
        <f t="shared" ref="D23:F23" si="7">IF(I23=0,SUM(D24:D27),I23)</f>
        <v>187.94284992000001</v>
      </c>
      <c r="E23" s="142">
        <f t="shared" si="7"/>
        <v>0</v>
      </c>
      <c r="F23" s="142">
        <f t="shared" si="7"/>
        <v>0</v>
      </c>
      <c r="H23" s="153">
        <f>SUMIF('Flt III'!D:D,A23,'Flt III'!E:E)/3.2808^2</f>
        <v>0</v>
      </c>
      <c r="I23" s="153">
        <f>SUMIF('Flt IIa'!A:A,A23,'Flt IIa'!G:G)</f>
        <v>187.94284992000001</v>
      </c>
      <c r="J23" s="153">
        <f>SUMIF(Comp!$A$75:$A$400,Areas!A23,Comp!$F$75:$F$400)</f>
        <v>0</v>
      </c>
      <c r="K23" s="153">
        <f>SUMIF(Comp!$A$75:$A$400,Areas!A23,Comp!$G$75:$G$400)</f>
        <v>0</v>
      </c>
      <c r="L23" s="153"/>
      <c r="M23" s="153">
        <f>SUMIF('Flt III'!D:D,A23,'Flt III'!F:F)/3.2808^3</f>
        <v>0</v>
      </c>
      <c r="N23" s="153">
        <f>SUMIF('Flt IIa'!A:A,A23,'Flt IIa'!H:H)</f>
        <v>619.23281019599995</v>
      </c>
      <c r="O23" s="153"/>
      <c r="P23" s="142">
        <f>IF(M23=0,SUM(P24:P27),M23)</f>
        <v>838.86054785548731</v>
      </c>
      <c r="Q23" s="142">
        <f>IF(N23=0,SUM(Q24:Q27),N23)</f>
        <v>619.23281019599995</v>
      </c>
    </row>
    <row r="24" spans="1:17" s="147" customFormat="1">
      <c r="A24" s="145" t="s">
        <v>1442</v>
      </c>
      <c r="B24" s="145"/>
      <c r="C24" s="146">
        <f>H24</f>
        <v>19.51011288306044</v>
      </c>
      <c r="D24" s="146">
        <f>I24</f>
        <v>0</v>
      </c>
      <c r="E24" s="146">
        <f t="shared" ref="E24:F27" si="8">J24</f>
        <v>0</v>
      </c>
      <c r="F24" s="146">
        <f t="shared" si="8"/>
        <v>0</v>
      </c>
      <c r="H24" s="154">
        <f>SUMIF('Flt III'!D:D,A24,'Flt III'!E:E)/3.2808^2</f>
        <v>19.51011288306044</v>
      </c>
      <c r="I24" s="154">
        <f>SUMIF('Flt IIa'!A:A,A24,'Flt IIa'!G:G)</f>
        <v>0</v>
      </c>
      <c r="J24" s="154">
        <f>SUMIF(Comp!$A$75:$A$400,Areas!A24,Comp!$F$75:$F$400)</f>
        <v>0</v>
      </c>
      <c r="K24" s="154">
        <f>SUMIF(Comp!$A$75:$A$400,Areas!A24,Comp!$G$75:$G$400)</f>
        <v>0</v>
      </c>
      <c r="L24" s="154"/>
      <c r="M24" s="154">
        <f>SUMIF('Flt III'!D:D,A24,'Flt III'!F:F)/3.2808^3</f>
        <v>64.253268847993141</v>
      </c>
      <c r="N24" s="154">
        <f>SUMIF('Flt IIa'!A:A,A24,'Flt IIa'!H:H)</f>
        <v>0</v>
      </c>
      <c r="O24" s="154"/>
      <c r="P24" s="146">
        <f>M24</f>
        <v>64.253268847993141</v>
      </c>
      <c r="Q24" s="146">
        <f>N24</f>
        <v>0</v>
      </c>
    </row>
    <row r="25" spans="1:17" s="147" customFormat="1">
      <c r="A25" s="145" t="s">
        <v>1435</v>
      </c>
      <c r="B25" s="145"/>
      <c r="C25" s="146">
        <f>H25</f>
        <v>115.57419250727231</v>
      </c>
      <c r="D25" s="146">
        <f>I25</f>
        <v>0</v>
      </c>
      <c r="E25" s="146">
        <f t="shared" si="8"/>
        <v>0</v>
      </c>
      <c r="F25" s="146">
        <f t="shared" si="8"/>
        <v>0</v>
      </c>
      <c r="H25" s="154">
        <f>SUMIF('Flt III'!D:D,A25,'Flt III'!E:E)/3.2808^2</f>
        <v>115.57419250727231</v>
      </c>
      <c r="I25" s="154">
        <f>SUMIF('Flt IIa'!A:A,A25,'Flt IIa'!G:G)</f>
        <v>0</v>
      </c>
      <c r="J25" s="154">
        <f>SUMIF(Comp!$A$75:$A$400,Areas!A25,Comp!$F$75:$F$400)</f>
        <v>0</v>
      </c>
      <c r="K25" s="154">
        <f>SUMIF(Comp!$A$75:$A$400,Areas!A25,Comp!$G$75:$G$400)</f>
        <v>0</v>
      </c>
      <c r="L25" s="154"/>
      <c r="M25" s="154">
        <f>SUMIF('Flt III'!D:D,A25,'Flt III'!F:F)/3.2808^3</f>
        <v>396.620221897308</v>
      </c>
      <c r="N25" s="154">
        <f>SUMIF('Flt IIa'!A:A,A25,'Flt IIa'!H:H)</f>
        <v>0</v>
      </c>
      <c r="O25" s="154"/>
      <c r="P25" s="146">
        <f>M25</f>
        <v>396.620221897308</v>
      </c>
      <c r="Q25" s="146">
        <f>N25</f>
        <v>0</v>
      </c>
    </row>
    <row r="26" spans="1:17" s="147" customFormat="1">
      <c r="A26" s="145" t="s">
        <v>1426</v>
      </c>
      <c r="B26" s="145"/>
      <c r="C26" s="146">
        <f>H26</f>
        <v>76.925587938924011</v>
      </c>
      <c r="D26" s="146">
        <f>I26</f>
        <v>0</v>
      </c>
      <c r="E26" s="146">
        <f t="shared" si="8"/>
        <v>0</v>
      </c>
      <c r="F26" s="146">
        <f t="shared" si="8"/>
        <v>0</v>
      </c>
      <c r="H26" s="154">
        <f>SUMIF('Flt III'!D:D,A26,'Flt III'!E:E)/3.2808^2</f>
        <v>76.925587938924011</v>
      </c>
      <c r="I26" s="154">
        <f>SUMIF('Flt IIa'!A:A,A26,'Flt IIa'!G:G)</f>
        <v>0</v>
      </c>
      <c r="J26" s="154">
        <f>SUMIF(Comp!$A$75:$A$400,Areas!A26,Comp!$F$75:$F$400)</f>
        <v>0</v>
      </c>
      <c r="K26" s="154">
        <f>SUMIF(Comp!$A$75:$A$400,Areas!A26,Comp!$G$75:$G$400)</f>
        <v>0</v>
      </c>
      <c r="L26" s="154"/>
      <c r="M26" s="154">
        <f>SUMIF('Flt III'!D:D,A26,'Flt III'!F:F)/3.2808^3</f>
        <v>261.31739309355692</v>
      </c>
      <c r="N26" s="154">
        <f>SUMIF('Flt IIa'!A:A,A26,'Flt IIa'!H:H)</f>
        <v>0</v>
      </c>
      <c r="O26" s="154"/>
      <c r="P26" s="146">
        <f>M26</f>
        <v>261.31739309355692</v>
      </c>
      <c r="Q26" s="146">
        <f>N26</f>
        <v>0</v>
      </c>
    </row>
    <row r="27" spans="1:17" s="147" customFormat="1">
      <c r="A27" s="145">
        <v>1.1211502</v>
      </c>
      <c r="B27" s="145"/>
      <c r="C27" s="146">
        <f>H27</f>
        <v>40.78542645554063</v>
      </c>
      <c r="D27" s="146">
        <f>I27</f>
        <v>0</v>
      </c>
      <c r="E27" s="146">
        <f t="shared" si="8"/>
        <v>0</v>
      </c>
      <c r="F27" s="146">
        <f t="shared" si="8"/>
        <v>0</v>
      </c>
      <c r="H27" s="154">
        <f>SUMIF('Flt III'!D:D,A27,'Flt III'!E:E)/3.2808^2</f>
        <v>40.78542645554063</v>
      </c>
      <c r="I27" s="154">
        <f>SUMIF('Flt IIa'!A:A,A27,'Flt IIa'!G:G)</f>
        <v>0</v>
      </c>
      <c r="J27" s="154">
        <f>SUMIF(Comp!$A$75:$A$400,Areas!A27,Comp!$F$75:$F$400)</f>
        <v>0</v>
      </c>
      <c r="K27" s="154">
        <f>SUMIF(Comp!$A$75:$A$400,Areas!A27,Comp!$G$75:$G$400)</f>
        <v>0</v>
      </c>
      <c r="L27" s="154"/>
      <c r="M27" s="154">
        <f>SUMIF('Flt III'!D:D,A27,'Flt III'!F:F)/3.2808^3</f>
        <v>116.66966401662923</v>
      </c>
      <c r="N27" s="154">
        <f>SUMIF('Flt IIa'!A:A,A27,'Flt IIa'!H:H)</f>
        <v>0</v>
      </c>
      <c r="O27" s="154"/>
      <c r="P27" s="146">
        <f>M27</f>
        <v>116.66966401662923</v>
      </c>
      <c r="Q27" s="146">
        <f>N27</f>
        <v>0</v>
      </c>
    </row>
    <row r="28" spans="1:17" s="132" customFormat="1">
      <c r="A28" s="141">
        <v>1.1220000000000001</v>
      </c>
      <c r="B28" s="141" t="str">
        <f>Comp!B84</f>
        <v>UNDERWATER SURV (SONAR)</v>
      </c>
      <c r="C28" s="142">
        <f>SUM(C29)</f>
        <v>172.43223576647702</v>
      </c>
      <c r="D28" s="142">
        <f>IF(I28=0,D29,I28)</f>
        <v>198.25508736</v>
      </c>
      <c r="E28" s="142">
        <f>J28</f>
        <v>0</v>
      </c>
      <c r="F28" s="142">
        <f>K28</f>
        <v>0</v>
      </c>
      <c r="H28" s="153">
        <f>SUMIF('Flt III'!D:D,A28,'Flt III'!E:E)/3.2808^2</f>
        <v>0</v>
      </c>
      <c r="I28" s="153">
        <f>SUMIF('Flt IIa'!A:A,A28,'Flt IIa'!G:G)</f>
        <v>198.25508736</v>
      </c>
      <c r="J28" s="153">
        <f>SUMIF(Comp!$A$75:$A$400,Areas!A28,Comp!$F$75:$F$400)</f>
        <v>0</v>
      </c>
      <c r="K28" s="153">
        <f>SUMIF(Comp!$A$75:$A$400,Areas!A28,Comp!$G$75:$G$400)</f>
        <v>0</v>
      </c>
      <c r="L28" s="153"/>
      <c r="M28" s="153">
        <f>SUMIF('Flt III'!D:D,A28,'Flt III'!F:F)/3.2808^3</f>
        <v>0</v>
      </c>
      <c r="N28" s="153">
        <f>SUMIF('Flt IIa'!A:A,A28,'Flt IIa'!H:H)</f>
        <v>753.19981335300008</v>
      </c>
      <c r="O28" s="153"/>
      <c r="P28" s="142">
        <f>IF(M28=0,SUM(P29),M28)</f>
        <v>652.64217150273146</v>
      </c>
      <c r="Q28" s="142">
        <f>IF(N28=0,SUM(Q29),N28)</f>
        <v>753.19981335300008</v>
      </c>
    </row>
    <row r="29" spans="1:17" s="140" customFormat="1">
      <c r="A29" s="143" t="s">
        <v>1421</v>
      </c>
      <c r="B29" s="143"/>
      <c r="C29" s="144">
        <f>SUM(C30:C36)+H29</f>
        <v>172.43223576647702</v>
      </c>
      <c r="D29" s="144">
        <f>SUM(D30:D36)+I29</f>
        <v>0</v>
      </c>
      <c r="E29" s="144">
        <f t="shared" ref="E29:F29" si="9">SUM(E30:E36)+J29</f>
        <v>0</v>
      </c>
      <c r="F29" s="144">
        <f t="shared" si="9"/>
        <v>0</v>
      </c>
      <c r="H29" s="155">
        <f>SUMIF('Flt III'!D:D,A29,'Flt III'!E:E)/3.2808^2</f>
        <v>5.2956020682592619</v>
      </c>
      <c r="I29" s="155">
        <f>SUMIF('Flt IIa'!A:A,A29,'Flt IIa'!G:G)</f>
        <v>0</v>
      </c>
      <c r="J29" s="155">
        <f>SUMIF(Comp!$A$75:$A$400,Areas!A29,Comp!$F$75:$F$400)</f>
        <v>0</v>
      </c>
      <c r="K29" s="155">
        <f>SUMIF(Comp!$A$75:$A$400,Areas!A29,Comp!$G$75:$G$400)</f>
        <v>0</v>
      </c>
      <c r="L29" s="155"/>
      <c r="M29" s="155">
        <f>SUMIF('Flt III'!D:D,A29,'Flt III'!F:F)/3.2808^3</f>
        <v>1.9256158138666961</v>
      </c>
      <c r="N29" s="155">
        <f>SUMIF('Flt IIa'!A:A,A29,'Flt IIa'!H:H)</f>
        <v>0</v>
      </c>
      <c r="O29" s="155"/>
      <c r="P29" s="144">
        <f>SUM(P30:P36)+M29</f>
        <v>652.64217150273146</v>
      </c>
      <c r="Q29" s="144">
        <f>SUM(Q30:Q36)+N29</f>
        <v>0</v>
      </c>
    </row>
    <row r="30" spans="1:17" s="147" customFormat="1">
      <c r="A30" s="145">
        <v>1.122101</v>
      </c>
      <c r="B30" s="145"/>
      <c r="C30" s="146">
        <f t="shared" ref="C30:C36" si="10">H30</f>
        <v>106.19075726351467</v>
      </c>
      <c r="D30" s="146">
        <f t="shared" ref="D30:D36" si="11">I30</f>
        <v>0</v>
      </c>
      <c r="E30" s="146">
        <f t="shared" ref="E30:E36" si="12">J30</f>
        <v>0</v>
      </c>
      <c r="F30" s="146">
        <f t="shared" ref="F30:F36" si="13">K30</f>
        <v>0</v>
      </c>
      <c r="H30" s="154">
        <f>SUMIF('Flt III'!D:D,A30,'Flt III'!E:E)/3.2808^2</f>
        <v>106.19075726351467</v>
      </c>
      <c r="I30" s="154">
        <f>SUMIF('Flt IIa'!A:A,A30,'Flt IIa'!G:G)</f>
        <v>0</v>
      </c>
      <c r="J30" s="154">
        <f>SUMIF(Comp!$A$75:$A$400,Areas!A30,Comp!$F$75:$F$400)</f>
        <v>0</v>
      </c>
      <c r="K30" s="154">
        <f>SUMIF(Comp!$A$75:$A$400,Areas!A30,Comp!$G$75:$G$400)</f>
        <v>0</v>
      </c>
      <c r="L30" s="154"/>
      <c r="M30" s="154">
        <f>SUMIF('Flt III'!D:D,A30,'Flt III'!F:F)/3.2808^3</f>
        <v>346.5825286163896</v>
      </c>
      <c r="N30" s="154">
        <f>SUMIF('Flt IIa'!A:A,A30,'Flt IIa'!H:H)</f>
        <v>0</v>
      </c>
      <c r="O30" s="154"/>
      <c r="P30" s="146">
        <f>M30</f>
        <v>346.5825286163896</v>
      </c>
      <c r="Q30" s="146">
        <f t="shared" ref="Q30:Q36" si="14">S30</f>
        <v>0</v>
      </c>
    </row>
    <row r="31" spans="1:17" s="147" customFormat="1">
      <c r="A31" s="145" t="s">
        <v>1411</v>
      </c>
      <c r="B31" s="145"/>
      <c r="C31" s="146">
        <f t="shared" si="10"/>
        <v>0</v>
      </c>
      <c r="D31" s="146">
        <f t="shared" si="11"/>
        <v>0</v>
      </c>
      <c r="E31" s="146">
        <f t="shared" si="12"/>
        <v>0</v>
      </c>
      <c r="F31" s="146">
        <f t="shared" si="13"/>
        <v>0</v>
      </c>
      <c r="H31" s="154">
        <f>SUMIF('Flt III'!D:D,A31,'Flt III'!E:E)/3.2808^2</f>
        <v>0</v>
      </c>
      <c r="I31" s="154">
        <f>SUMIF('Flt IIa'!A:A,A31,'Flt IIa'!G:G)</f>
        <v>0</v>
      </c>
      <c r="J31" s="154">
        <f>SUMIF(Comp!$A$75:$A$400,Areas!A31,Comp!$F$75:$F$400)</f>
        <v>0</v>
      </c>
      <c r="K31" s="154">
        <f>SUMIF(Comp!$A$75:$A$400,Areas!A31,Comp!$G$75:$G$400)</f>
        <v>0</v>
      </c>
      <c r="L31" s="154"/>
      <c r="M31" s="154">
        <f>SUMIF('Flt III'!D:D,A31,'Flt III'!F:F)/3.2808^3</f>
        <v>98.064817109123069</v>
      </c>
      <c r="N31" s="154">
        <f>SUMIF('Flt IIa'!A:A,A31,'Flt IIa'!H:H)</f>
        <v>0</v>
      </c>
      <c r="O31" s="154"/>
      <c r="P31" s="146">
        <f>M31</f>
        <v>98.064817109123069</v>
      </c>
      <c r="Q31" s="146">
        <f t="shared" si="14"/>
        <v>0</v>
      </c>
    </row>
    <row r="32" spans="1:17" s="147" customFormat="1">
      <c r="A32" s="145" t="s">
        <v>1406</v>
      </c>
      <c r="B32" s="145"/>
      <c r="C32" s="146">
        <f t="shared" si="10"/>
        <v>0</v>
      </c>
      <c r="D32" s="146">
        <f t="shared" si="11"/>
        <v>0</v>
      </c>
      <c r="E32" s="146">
        <f t="shared" si="12"/>
        <v>0</v>
      </c>
      <c r="F32" s="146">
        <f t="shared" si="13"/>
        <v>0</v>
      </c>
      <c r="H32" s="154">
        <f>SUMIF('Flt III'!D:D,A32,'Flt III'!E:E)/3.2808^2</f>
        <v>0</v>
      </c>
      <c r="I32" s="154">
        <f>SUMIF('Flt IIa'!A:A,A32,'Flt IIa'!G:G)</f>
        <v>0</v>
      </c>
      <c r="J32" s="154">
        <f>SUMIF(Comp!$A$75:$A$400,Areas!A32,Comp!$F$75:$F$400)</f>
        <v>0</v>
      </c>
      <c r="K32" s="154">
        <f>SUMIF(Comp!$A$75:$A$400,Areas!A32,Comp!$G$75:$G$400)</f>
        <v>0</v>
      </c>
      <c r="L32" s="154"/>
      <c r="M32" s="154">
        <f>SUMIF('Flt III'!D:D,A32,'Flt III'!F:F)/3.2808^3</f>
        <v>13.337721298988438</v>
      </c>
      <c r="N32" s="154">
        <f>SUMIF('Flt IIa'!A:A,A32,'Flt IIa'!H:H)</f>
        <v>0</v>
      </c>
      <c r="O32" s="154"/>
      <c r="P32" s="146">
        <f>M32</f>
        <v>13.337721298988438</v>
      </c>
      <c r="Q32" s="146">
        <f t="shared" si="14"/>
        <v>0</v>
      </c>
    </row>
    <row r="33" spans="1:17" s="147" customFormat="1">
      <c r="A33" s="145" t="s">
        <v>1403</v>
      </c>
      <c r="B33" s="145"/>
      <c r="C33" s="146">
        <f t="shared" si="10"/>
        <v>37.440835675587415</v>
      </c>
      <c r="D33" s="146">
        <f t="shared" si="11"/>
        <v>0</v>
      </c>
      <c r="E33" s="146">
        <f t="shared" si="12"/>
        <v>0</v>
      </c>
      <c r="F33" s="146">
        <f t="shared" si="13"/>
        <v>0</v>
      </c>
      <c r="H33" s="154">
        <f>SUMIF('Flt III'!D:D,A33,'Flt III'!E:E)/3.2808^2</f>
        <v>37.440835675587415</v>
      </c>
      <c r="I33" s="154">
        <f>SUMIF('Flt IIa'!A:A,A33,'Flt IIa'!G:G)</f>
        <v>0</v>
      </c>
      <c r="J33" s="154">
        <f>SUMIF(Comp!$A$75:$A$400,Areas!A33,Comp!$F$75:$F$400)</f>
        <v>0</v>
      </c>
      <c r="K33" s="154">
        <f>SUMIF(Comp!$A$75:$A$400,Areas!A33,Comp!$G$75:$G$400)</f>
        <v>0</v>
      </c>
      <c r="L33" s="154"/>
      <c r="M33" s="154">
        <f>SUMIF('Flt III'!D:D,A33,'Flt III'!F:F)/3.2808^3</f>
        <v>121.42706779206459</v>
      </c>
      <c r="N33" s="154">
        <f>SUMIF('Flt IIa'!A:A,A33,'Flt IIa'!H:H)</f>
        <v>0</v>
      </c>
      <c r="O33" s="154"/>
      <c r="P33" s="146">
        <f>M33</f>
        <v>121.42706779206459</v>
      </c>
      <c r="Q33" s="146">
        <f t="shared" si="14"/>
        <v>0</v>
      </c>
    </row>
    <row r="34" spans="1:17" s="147" customFormat="1">
      <c r="A34" s="145" t="s">
        <v>1400</v>
      </c>
      <c r="B34" s="145"/>
      <c r="C34" s="146">
        <f t="shared" si="10"/>
        <v>13.471268419256017</v>
      </c>
      <c r="D34" s="146">
        <f t="shared" si="11"/>
        <v>0</v>
      </c>
      <c r="E34" s="146">
        <f t="shared" si="12"/>
        <v>0</v>
      </c>
      <c r="F34" s="146">
        <f t="shared" si="13"/>
        <v>0</v>
      </c>
      <c r="H34" s="154">
        <f>SUMIF('Flt III'!D:D,A34,'Flt III'!E:E)/3.2808^2</f>
        <v>13.471268419256017</v>
      </c>
      <c r="I34" s="154">
        <f>SUMIF('Flt IIa'!A:A,A34,'Flt IIa'!G:G)</f>
        <v>0</v>
      </c>
      <c r="J34" s="154">
        <f>SUMIF(Comp!$A$75:$A$400,Areas!A34,Comp!$F$75:$F$400)</f>
        <v>0</v>
      </c>
      <c r="K34" s="154">
        <f>SUMIF(Comp!$A$75:$A$400,Areas!A34,Comp!$G$75:$G$400)</f>
        <v>0</v>
      </c>
      <c r="L34" s="154"/>
      <c r="M34" s="154">
        <f>SUMIF('Flt III'!D:D,A34,'Flt III'!F:F)/3.2808^3</f>
        <v>33.811548261129929</v>
      </c>
      <c r="N34" s="154">
        <f>SUMIF('Flt IIa'!A:A,A34,'Flt IIa'!H:H)</f>
        <v>0</v>
      </c>
      <c r="O34" s="154"/>
      <c r="P34" s="146">
        <f>M34</f>
        <v>33.811548261129929</v>
      </c>
      <c r="Q34" s="146">
        <f t="shared" si="14"/>
        <v>0</v>
      </c>
    </row>
    <row r="35" spans="1:17" s="147" customFormat="1">
      <c r="A35" s="145" t="s">
        <v>1397</v>
      </c>
      <c r="B35" s="145"/>
      <c r="C35" s="146">
        <f t="shared" si="10"/>
        <v>0</v>
      </c>
      <c r="D35" s="146">
        <f t="shared" si="11"/>
        <v>0</v>
      </c>
      <c r="E35" s="146">
        <f t="shared" si="12"/>
        <v>0</v>
      </c>
      <c r="F35" s="146">
        <f t="shared" si="13"/>
        <v>0</v>
      </c>
      <c r="H35" s="154">
        <f>SUMIF('Flt III'!D:D,A35,'Flt III'!E:E)/3.2808^2</f>
        <v>0</v>
      </c>
      <c r="I35" s="154">
        <f>SUMIF('Flt IIa'!A:A,A35,'Flt IIa'!G:G)</f>
        <v>0</v>
      </c>
      <c r="J35" s="154">
        <f>SUMIF(Comp!$A$75:$A$400,Areas!A35,Comp!$F$75:$F$400)</f>
        <v>0</v>
      </c>
      <c r="K35" s="154">
        <f>SUMIF(Comp!$A$75:$A$400,Areas!A35,Comp!$G$75:$G$400)</f>
        <v>0</v>
      </c>
      <c r="L35" s="154"/>
      <c r="M35" s="154">
        <f>SUMIF('Flt III'!D:D,A35,'Flt III'!F:F)/3.2808^3</f>
        <v>2.0672052119451294</v>
      </c>
      <c r="N35" s="154">
        <f>SUMIF('Flt IIa'!A:A,A35,'Flt IIa'!H:H)</f>
        <v>0</v>
      </c>
      <c r="O35" s="154"/>
      <c r="P35" s="146">
        <f>M35</f>
        <v>2.0672052119451294</v>
      </c>
      <c r="Q35" s="146">
        <f t="shared" si="14"/>
        <v>0</v>
      </c>
    </row>
    <row r="36" spans="1:17" s="147" customFormat="1">
      <c r="A36" s="145" t="s">
        <v>1394</v>
      </c>
      <c r="B36" s="145"/>
      <c r="C36" s="146">
        <f t="shared" si="10"/>
        <v>10.033772339859654</v>
      </c>
      <c r="D36" s="146">
        <f t="shared" si="11"/>
        <v>0</v>
      </c>
      <c r="E36" s="146">
        <f t="shared" si="12"/>
        <v>0</v>
      </c>
      <c r="F36" s="146">
        <f t="shared" si="13"/>
        <v>0</v>
      </c>
      <c r="H36" s="154">
        <f>SUMIF('Flt III'!D:D,A36,'Flt III'!E:E)/3.2808^2</f>
        <v>10.033772339859654</v>
      </c>
      <c r="I36" s="154">
        <f>SUMIF('Flt IIa'!A:A,A36,'Flt IIa'!G:G)</f>
        <v>0</v>
      </c>
      <c r="J36" s="154">
        <f>SUMIF(Comp!$A$75:$A$400,Areas!A36,Comp!$F$75:$F$400)</f>
        <v>0</v>
      </c>
      <c r="K36" s="154">
        <f>SUMIF(Comp!$A$75:$A$400,Areas!A36,Comp!$G$75:$G$400)</f>
        <v>0</v>
      </c>
      <c r="L36" s="154"/>
      <c r="M36" s="154">
        <f>SUMIF('Flt III'!D:D,A36,'Flt III'!F:F)/3.2808^3</f>
        <v>35.425667399224068</v>
      </c>
      <c r="N36" s="154">
        <f>SUMIF('Flt IIa'!A:A,A36,'Flt IIa'!H:H)</f>
        <v>0</v>
      </c>
      <c r="O36" s="154"/>
      <c r="P36" s="146">
        <f>M36</f>
        <v>35.425667399224068</v>
      </c>
      <c r="Q36" s="146">
        <f t="shared" si="14"/>
        <v>0</v>
      </c>
    </row>
    <row r="37" spans="1:17" s="133" customFormat="1">
      <c r="A37" s="139">
        <v>1.1299999999999999</v>
      </c>
      <c r="B37" s="139" t="str">
        <f>Comp!B85</f>
        <v>COMMAND+CONTROL</v>
      </c>
      <c r="C37" s="148">
        <f>IF(H37=0,SUM(C38,C39,C40),H37)</f>
        <v>244.80546403268693</v>
      </c>
      <c r="D37" s="148">
        <f>IF(I37=0,SUM(D38,D39,D40),I37)</f>
        <v>255.20465088000003</v>
      </c>
      <c r="E37" s="148">
        <f>J37</f>
        <v>67.900000000000006</v>
      </c>
      <c r="F37" s="148">
        <f>K37</f>
        <v>67.900000000000006</v>
      </c>
      <c r="H37" s="152">
        <f>SUMIF('Flt III'!D:D,A37,'Flt III'!E:E)/3.2808^2</f>
        <v>0</v>
      </c>
      <c r="I37" s="152">
        <f>SUMIF('Flt IIa'!A:A,A37,'Flt IIa'!G:G)</f>
        <v>0</v>
      </c>
      <c r="J37" s="152">
        <f>SUMIF(Comp!$A$75:$A$400,Areas!A37,Comp!$F$75:$F$400)</f>
        <v>67.900000000000006</v>
      </c>
      <c r="K37" s="152">
        <f>SUMIF(Comp!$A$75:$A$400,Areas!A37,Comp!$G$75:$G$400)</f>
        <v>67.900000000000006</v>
      </c>
      <c r="L37" s="152"/>
      <c r="M37" s="152">
        <f>SUMIF('Flt III'!D:D,A37,'Flt III'!F:F)/3.2808^3</f>
        <v>0</v>
      </c>
      <c r="N37" s="152">
        <f>SUMIF('Flt IIa'!A:A,A37,'Flt IIa'!H:H)</f>
        <v>0</v>
      </c>
      <c r="O37" s="152"/>
      <c r="P37" s="148">
        <f>IF(M37=0,SUM(P38,P39,P40,P45),M37)</f>
        <v>1363.8174001710877</v>
      </c>
      <c r="Q37" s="148">
        <f>IF(N37=0,SUM(Q38,Q39,Q40,Q45),N37)</f>
        <v>714.06593079899994</v>
      </c>
    </row>
    <row r="38" spans="1:17" s="147" customFormat="1">
      <c r="A38" s="145" t="s">
        <v>1391</v>
      </c>
      <c r="B38" s="145"/>
      <c r="C38" s="146">
        <f>H38</f>
        <v>180.88661801580321</v>
      </c>
      <c r="D38" s="146">
        <f t="shared" ref="D38:F39" si="15">I38</f>
        <v>0</v>
      </c>
      <c r="E38" s="146">
        <f t="shared" si="15"/>
        <v>0</v>
      </c>
      <c r="F38" s="146">
        <f t="shared" si="15"/>
        <v>0</v>
      </c>
      <c r="H38" s="154">
        <f>SUMIF('Flt III'!D:D,A38,'Flt III'!E:E)/3.2808^2</f>
        <v>180.88661801580321</v>
      </c>
      <c r="I38" s="154">
        <f>SUMIF('Flt IIa'!A:A,A38,'Flt IIa'!G:G)</f>
        <v>0</v>
      </c>
      <c r="J38" s="154">
        <f>SUMIF(Comp!$A$75:$A$400,Areas!A38,Comp!$F$75:$F$400)</f>
        <v>0</v>
      </c>
      <c r="K38" s="154">
        <f>SUMIF(Comp!$A$75:$A$400,Areas!A38,Comp!$G$75:$G$400)</f>
        <v>0</v>
      </c>
      <c r="L38" s="154"/>
      <c r="M38" s="154">
        <f>SUMIF('Flt III'!D:D,A38,'Flt III'!F:F)/3.2808^3</f>
        <v>521.5303888821021</v>
      </c>
      <c r="N38" s="154">
        <f>SUMIF('Flt IIa'!A:A,A38,'Flt IIa'!H:H)</f>
        <v>0</v>
      </c>
      <c r="O38" s="154"/>
      <c r="P38" s="146">
        <f>M38</f>
        <v>521.5303888821021</v>
      </c>
      <c r="Q38" s="146">
        <f>S38</f>
        <v>0</v>
      </c>
    </row>
    <row r="39" spans="1:17" s="132" customFormat="1">
      <c r="A39" s="141">
        <v>1.131</v>
      </c>
      <c r="B39" s="141" t="str">
        <f>Comp!B86</f>
        <v>COMBAT INFO CENTER</v>
      </c>
      <c r="C39" s="142">
        <f>H39</f>
        <v>0</v>
      </c>
      <c r="D39" s="142">
        <f>I39</f>
        <v>180.88221888000001</v>
      </c>
      <c r="E39" s="142">
        <f t="shared" si="15"/>
        <v>0</v>
      </c>
      <c r="F39" s="142">
        <f t="shared" si="15"/>
        <v>0</v>
      </c>
      <c r="H39" s="153">
        <f>SUMIF('Flt III'!D:D,A39,'Flt III'!E:E)/3.2808^2</f>
        <v>0</v>
      </c>
      <c r="I39" s="153">
        <f>SUMIF('Flt IIa'!A:A,A39,'Flt IIa'!G:G)</f>
        <v>180.88221888000001</v>
      </c>
      <c r="J39" s="153">
        <f>SUMIF(Comp!$A$75:$A$400,Areas!A39,Comp!$F$75:$F$400)</f>
        <v>0</v>
      </c>
      <c r="K39" s="153">
        <f>SUMIF(Comp!$A$75:$A$400,Areas!A39,Comp!$G$75:$G$400)</f>
        <v>0</v>
      </c>
      <c r="L39" s="153"/>
      <c r="M39" s="153">
        <f>SUMIF('Flt III'!D:D,A39,'Flt III'!F:F)/3.2808^3</f>
        <v>0</v>
      </c>
      <c r="N39" s="153">
        <f>SUMIF('Flt IIa'!A:A,A39,'Flt IIa'!H:H)</f>
        <v>521.511371199</v>
      </c>
      <c r="O39" s="153"/>
      <c r="P39" s="142">
        <f>M39</f>
        <v>0</v>
      </c>
      <c r="Q39" s="142">
        <f>N39</f>
        <v>521.511371199</v>
      </c>
    </row>
    <row r="40" spans="1:17" s="132" customFormat="1">
      <c r="A40" s="141">
        <v>1.1319999999999999</v>
      </c>
      <c r="B40" s="141" t="str">
        <f>Comp!B87</f>
        <v>CONNING STATIONS</v>
      </c>
      <c r="C40" s="142">
        <f>IF(H40=0,C41,H40)</f>
        <v>63.918846016883727</v>
      </c>
      <c r="D40" s="142">
        <f>IF(I40=0,D41,I40)</f>
        <v>74.322432000000006</v>
      </c>
      <c r="E40" s="142">
        <f t="shared" ref="E40:F40" si="16">IF(J40=0,E41,J40)</f>
        <v>67.900000000000006</v>
      </c>
      <c r="F40" s="142">
        <f t="shared" si="16"/>
        <v>67.900000000000006</v>
      </c>
      <c r="H40" s="153">
        <f>SUMIF('Flt III'!D:D,A40,'Flt III'!E:E)/3.2808^2</f>
        <v>0</v>
      </c>
      <c r="I40" s="153">
        <f>SUMIF('Flt IIa'!A:A,A40,'Flt IIa'!G:G)</f>
        <v>74.322432000000006</v>
      </c>
      <c r="J40" s="153">
        <f>SUMIF(Comp!$A$75:$A$400,Areas!A40,Comp!$F$75:$F$400)</f>
        <v>67.900000000000006</v>
      </c>
      <c r="K40" s="153">
        <f>SUMIF(Comp!$A$75:$A$400,Areas!A40,Comp!$G$75:$G$400)</f>
        <v>67.900000000000006</v>
      </c>
      <c r="L40" s="153"/>
      <c r="M40" s="153">
        <f>SUMIF('Flt III'!D:D,A40,'Flt III'!F:F)/3.2808^3</f>
        <v>0</v>
      </c>
      <c r="N40" s="153">
        <f>SUMIF('Flt IIa'!A:A,A40,'Flt IIa'!H:H)</f>
        <v>192.5545596</v>
      </c>
      <c r="O40" s="153"/>
      <c r="P40" s="142">
        <f>IF(M40=0,SUM(P41)+P42+P44,M40)</f>
        <v>192.56158138666962</v>
      </c>
      <c r="Q40" s="142">
        <f>IF(N40=0,SUM(Q41)+Q42+Q44,N40)</f>
        <v>192.5545596</v>
      </c>
    </row>
    <row r="41" spans="1:17" s="147" customFormat="1">
      <c r="A41" s="145" t="s">
        <v>1388</v>
      </c>
      <c r="B41" s="145"/>
      <c r="C41" s="146">
        <f>H41</f>
        <v>63.918846016883727</v>
      </c>
      <c r="D41" s="146">
        <f t="shared" ref="D41:F41" si="17">I41</f>
        <v>0</v>
      </c>
      <c r="E41" s="146">
        <f t="shared" si="17"/>
        <v>0</v>
      </c>
      <c r="F41" s="146">
        <f t="shared" si="17"/>
        <v>0</v>
      </c>
      <c r="H41" s="154">
        <f>SUMIF('Flt III'!D:D,A41,'Flt III'!E:E)/3.2808^2</f>
        <v>63.918846016883727</v>
      </c>
      <c r="I41" s="154">
        <f>SUMIF('Flt IIa'!A:A,A41,'Flt IIa'!G:G)</f>
        <v>0</v>
      </c>
      <c r="J41" s="154">
        <f>SUMIF(Comp!$A$75:$A$400,Areas!A41,Comp!$F$75:$F$400)</f>
        <v>0</v>
      </c>
      <c r="K41" s="154">
        <f>SUMIF(Comp!$A$75:$A$400,Areas!A41,Comp!$G$75:$G$400)</f>
        <v>0</v>
      </c>
      <c r="L41" s="154"/>
      <c r="M41" s="154">
        <f>SUMIF('Flt III'!D:D,A41,'Flt III'!F:F)/3.2808^3</f>
        <v>165.60295999253586</v>
      </c>
      <c r="N41" s="154">
        <f>SUMIF('Flt IIa'!A:A,A41,'Flt IIa'!H:H)</f>
        <v>0</v>
      </c>
      <c r="O41" s="154"/>
      <c r="P41" s="146">
        <f>M41</f>
        <v>165.60295999253586</v>
      </c>
      <c r="Q41" s="146">
        <f>S41</f>
        <v>0</v>
      </c>
    </row>
    <row r="42" spans="1:17" s="140" customFormat="1">
      <c r="A42" s="143">
        <v>1.1321000000000001</v>
      </c>
      <c r="B42" s="143" t="str">
        <f>Comp!B88</f>
        <v>PILOT HOUSE</v>
      </c>
      <c r="C42" s="144">
        <f>SUM(C43)+H42</f>
        <v>10.405393537632234</v>
      </c>
      <c r="D42" s="144">
        <f t="shared" ref="D42:F42" si="18">SUM(D43)+I42</f>
        <v>0</v>
      </c>
      <c r="E42" s="144">
        <f t="shared" si="18"/>
        <v>60.9</v>
      </c>
      <c r="F42" s="144">
        <f t="shared" si="18"/>
        <v>60.9</v>
      </c>
      <c r="H42" s="155">
        <f>SUMIF('Flt III'!D:D,A42,'Flt III'!E:E)/3.2808^2</f>
        <v>0</v>
      </c>
      <c r="I42" s="155">
        <f>SUMIF('Flt IIa'!A:A,A42,'Flt IIa'!G:G)</f>
        <v>0</v>
      </c>
      <c r="J42" s="155">
        <f>SUMIF(Comp!$A$75:$A$400,Areas!A42,Comp!$F$75:$F$400)</f>
        <v>60.9</v>
      </c>
      <c r="K42" s="155">
        <f>SUMIF(Comp!$A$75:$A$400,Areas!A42,Comp!$G$75:$G$400)</f>
        <v>60.9</v>
      </c>
      <c r="L42" s="155"/>
      <c r="M42" s="155">
        <f>SUMIF('Flt III'!D:D,A42,'Flt III'!F:F)/3.2808^3</f>
        <v>0</v>
      </c>
      <c r="N42" s="155">
        <f>SUMIF('Flt IIa'!A:A,A42,'Flt IIa'!H:H)</f>
        <v>0</v>
      </c>
      <c r="O42" s="155"/>
      <c r="P42" s="144">
        <f>SUM(P43)+M42</f>
        <v>26.958621394133743</v>
      </c>
      <c r="Q42" s="144">
        <f>SUM(Q43)+N42</f>
        <v>0</v>
      </c>
    </row>
    <row r="43" spans="1:17" s="147" customFormat="1">
      <c r="A43" s="145" t="s">
        <v>1385</v>
      </c>
      <c r="B43" s="145"/>
      <c r="C43" s="146">
        <f>H43</f>
        <v>10.405393537632234</v>
      </c>
      <c r="D43" s="146">
        <f t="shared" ref="D43:F44" si="19">I43</f>
        <v>0</v>
      </c>
      <c r="E43" s="146">
        <f t="shared" si="19"/>
        <v>0</v>
      </c>
      <c r="F43" s="146">
        <f t="shared" si="19"/>
        <v>0</v>
      </c>
      <c r="H43" s="154">
        <f>SUMIF('Flt III'!D:D,A43,'Flt III'!E:E)/3.2808^2</f>
        <v>10.405393537632234</v>
      </c>
      <c r="I43" s="154">
        <f>SUMIF('Flt IIa'!A:A,A43,'Flt IIa'!G:G)</f>
        <v>0</v>
      </c>
      <c r="J43" s="154">
        <f>SUMIF(Comp!$A$75:$A$400,Areas!A43,Comp!$F$75:$F$400)</f>
        <v>0</v>
      </c>
      <c r="K43" s="154">
        <f>SUMIF(Comp!$A$75:$A$400,Areas!A43,Comp!$G$75:$G$400)</f>
        <v>0</v>
      </c>
      <c r="L43" s="154"/>
      <c r="M43" s="154">
        <f>SUMIF('Flt III'!D:D,A43,'Flt III'!F:F)/3.2808^3</f>
        <v>26.958621394133743</v>
      </c>
      <c r="N43" s="154">
        <f>SUMIF('Flt IIa'!A:A,A43,'Flt IIa'!H:H)</f>
        <v>0</v>
      </c>
      <c r="O43" s="154"/>
      <c r="P43" s="146">
        <f>M43</f>
        <v>26.958621394133743</v>
      </c>
      <c r="Q43" s="146">
        <f>N43</f>
        <v>0</v>
      </c>
    </row>
    <row r="44" spans="1:17" s="140" customFormat="1">
      <c r="A44" s="143">
        <v>1.1322000000000001</v>
      </c>
      <c r="B44" s="143" t="str">
        <f>Comp!B89</f>
        <v>CHART ROOM</v>
      </c>
      <c r="C44" s="144">
        <f>H44</f>
        <v>0</v>
      </c>
      <c r="D44" s="144">
        <f t="shared" si="19"/>
        <v>0</v>
      </c>
      <c r="E44" s="144">
        <f t="shared" si="19"/>
        <v>7</v>
      </c>
      <c r="F44" s="144">
        <f t="shared" si="19"/>
        <v>7</v>
      </c>
      <c r="H44" s="155">
        <f>SUMIF('Flt III'!D:D,A44,'Flt III'!E:E)/3.2808^2</f>
        <v>0</v>
      </c>
      <c r="I44" s="155">
        <f>SUMIF('Flt IIa'!A:A,A44,'Flt IIa'!G:G)</f>
        <v>0</v>
      </c>
      <c r="J44" s="155">
        <f>SUMIF(Comp!$A$75:$A$400,Areas!A44,Comp!$F$75:$F$400)</f>
        <v>7</v>
      </c>
      <c r="K44" s="155">
        <f>SUMIF(Comp!$A$75:$A$400,Areas!A44,Comp!$G$75:$G$400)</f>
        <v>7</v>
      </c>
      <c r="L44" s="155"/>
      <c r="M44" s="155">
        <f>SUMIF('Flt III'!D:D,A44,'Flt III'!F:F)/3.2808^3</f>
        <v>0</v>
      </c>
      <c r="N44" s="155">
        <f>SUMIF('Flt IIa'!A:A,A44,'Flt IIa'!H:H)</f>
        <v>0</v>
      </c>
      <c r="O44" s="155"/>
      <c r="P44" s="144">
        <f>M44</f>
        <v>0</v>
      </c>
      <c r="Q44" s="144">
        <f>S44</f>
        <v>0</v>
      </c>
    </row>
    <row r="45" spans="1:17" s="132" customFormat="1">
      <c r="A45" s="141">
        <v>1.133</v>
      </c>
      <c r="B45" s="141" t="str">
        <f>Comp!B90</f>
        <v>DATA PROCESSING</v>
      </c>
      <c r="C45" s="142">
        <f>IF(H45=0,C46,H45)</f>
        <v>225.01663525129706</v>
      </c>
      <c r="D45" s="142">
        <f>IF(I45=0,D46,I45)</f>
        <v>0</v>
      </c>
      <c r="E45" s="142">
        <f t="shared" ref="E45" si="20">IF(J45=0,E46,J45)</f>
        <v>0</v>
      </c>
      <c r="F45" s="142">
        <f t="shared" ref="F45" si="21">IF(K45=0,F46,K45)</f>
        <v>0</v>
      </c>
      <c r="H45" s="153">
        <f>SUMIF('Flt III'!D:D,A45,'Flt III'!E:E)/3.2808^2</f>
        <v>0</v>
      </c>
      <c r="I45" s="153">
        <f>SUMIF('Flt IIa'!A:A,A45,'Flt IIa'!G:G)</f>
        <v>0</v>
      </c>
      <c r="J45" s="153">
        <f>SUMIF(Comp!$A$75:$A$400,Areas!A45,Comp!$F$75:$F$400)</f>
        <v>0</v>
      </c>
      <c r="K45" s="153">
        <f>SUMIF(Comp!$A$75:$A$400,Areas!A45,Comp!$G$75:$G$400)</f>
        <v>0</v>
      </c>
      <c r="L45" s="153"/>
      <c r="M45" s="153">
        <f>SUMIF('Flt III'!D:D,A45,'Flt III'!F:F)/3.2808^3</f>
        <v>0</v>
      </c>
      <c r="N45" s="153">
        <f>SUMIF('Flt IIa'!A:A,A45,'Flt IIa'!H:H)</f>
        <v>0</v>
      </c>
      <c r="O45" s="153"/>
      <c r="P45" s="142">
        <f>IF(M45=0,SUM(P46),M45)</f>
        <v>649.7254299023158</v>
      </c>
      <c r="Q45" s="142">
        <f>IF(N45=0,SUM(Q46),N45)</f>
        <v>0</v>
      </c>
    </row>
    <row r="46" spans="1:17" s="147" customFormat="1">
      <c r="A46" s="145" t="s">
        <v>1375</v>
      </c>
      <c r="B46" s="145"/>
      <c r="C46" s="146">
        <f>H46</f>
        <v>225.01663525129706</v>
      </c>
      <c r="D46" s="146">
        <f t="shared" ref="D46:F46" si="22">I46</f>
        <v>0</v>
      </c>
      <c r="E46" s="146">
        <f t="shared" si="22"/>
        <v>0</v>
      </c>
      <c r="F46" s="146">
        <f t="shared" si="22"/>
        <v>0</v>
      </c>
      <c r="H46" s="154">
        <f>SUMIF('Flt III'!D:D,A46,'Flt III'!E:E)/3.2808^2</f>
        <v>225.01663525129706</v>
      </c>
      <c r="I46" s="154">
        <f>SUMIF('Flt IIa'!A:A,A46,'Flt IIa'!G:G)</f>
        <v>0</v>
      </c>
      <c r="J46" s="154">
        <f>SUMIF(Comp!$A$75:$A$400,Areas!A46,Comp!$F$75:$F$400)</f>
        <v>0</v>
      </c>
      <c r="K46" s="154">
        <f>SUMIF(Comp!$A$75:$A$400,Areas!A46,Comp!$G$75:$G$400)</f>
        <v>0</v>
      </c>
      <c r="L46" s="154"/>
      <c r="M46" s="154">
        <f>SUMIF('Flt III'!D:D,A46,'Flt III'!F:F)/3.2808^3</f>
        <v>649.7254299023158</v>
      </c>
      <c r="N46" s="154">
        <f>SUMIF('Flt IIa'!A:A,A46,'Flt IIa'!H:H)</f>
        <v>0</v>
      </c>
      <c r="O46" s="154"/>
      <c r="P46" s="146">
        <f>M46</f>
        <v>649.7254299023158</v>
      </c>
      <c r="Q46" s="146">
        <f>N46</f>
        <v>0</v>
      </c>
    </row>
    <row r="47" spans="1:17" s="133" customFormat="1">
      <c r="A47" s="139">
        <v>1.1399999999999999</v>
      </c>
      <c r="B47" s="139" t="str">
        <f>Comp!B91</f>
        <v>COUNTERMEASURES</v>
      </c>
      <c r="C47" s="148">
        <f>IF(H47=0,SUM(C48,C50,C52,C54),H47)</f>
        <v>90.303951058736885</v>
      </c>
      <c r="D47" s="148">
        <f>IF(I47=0,SUM(D48,D50,D52,D54),I47)</f>
        <v>59.829557760000007</v>
      </c>
      <c r="E47" s="148">
        <f>J47</f>
        <v>0</v>
      </c>
      <c r="F47" s="148">
        <f>K47</f>
        <v>0</v>
      </c>
      <c r="H47" s="152">
        <f>SUMIF('Flt III'!D:D,A47,'Flt III'!E:E)/3.2808^2</f>
        <v>0</v>
      </c>
      <c r="I47" s="152">
        <f>SUMIF('Flt IIa'!A:A,A47,'Flt IIa'!G:G)</f>
        <v>0</v>
      </c>
      <c r="J47" s="152">
        <f>SUMIF(Comp!$A$75:$A$400,Areas!A47,Comp!$F$75:$F$400)</f>
        <v>0</v>
      </c>
      <c r="K47" s="152">
        <f>SUMIF(Comp!$A$75:$A$400,Areas!A47,Comp!$G$75:$G$400)</f>
        <v>0</v>
      </c>
      <c r="L47" s="152"/>
      <c r="M47" s="152">
        <f>SUMIF('Flt III'!D:D,A47,'Flt III'!F:F)/3.2808^3</f>
        <v>0</v>
      </c>
      <c r="N47" s="152">
        <f>SUMIF('Flt IIa'!A:A,A47,'Flt IIa'!H:H)</f>
        <v>0</v>
      </c>
      <c r="O47" s="152"/>
      <c r="P47" s="148">
        <f>IF(M47=0,SUM(P48,P50,P52,P54),M47)</f>
        <v>260.92094277893733</v>
      </c>
      <c r="Q47" s="148">
        <f>IF(S47=0,SUM(Q48,Q50,Q52,Q54),S47)</f>
        <v>172.59118246499997</v>
      </c>
    </row>
    <row r="48" spans="1:17" s="132" customFormat="1">
      <c r="A48" s="141">
        <v>1.141</v>
      </c>
      <c r="B48" s="141" t="str">
        <f>Comp!B92</f>
        <v>ELECTRONIC</v>
      </c>
      <c r="C48" s="142">
        <f>IF(H48=0,C49,H48)</f>
        <v>41.342858252199505</v>
      </c>
      <c r="D48" s="142">
        <f>IF(I48=0,D49,I48)</f>
        <v>41.341852800000005</v>
      </c>
      <c r="E48" s="142">
        <f>IF(J48=0,E49,J48)</f>
        <v>0</v>
      </c>
      <c r="F48" s="142">
        <f>IF(K48=0,F49,K48)</f>
        <v>0</v>
      </c>
      <c r="H48" s="153">
        <f>SUMIF('Flt III'!D:D,A48,'Flt III'!E:E)/3.2808^2</f>
        <v>0</v>
      </c>
      <c r="I48" s="153">
        <f>SUMIF('Flt IIa'!A:A,A48,'Flt IIa'!G:G)</f>
        <v>41.341852800000005</v>
      </c>
      <c r="J48" s="153">
        <f>SUMIF(Comp!$A$75:$A$400,Areas!A48,Comp!$F$75:$F$400)</f>
        <v>0</v>
      </c>
      <c r="K48" s="153">
        <f>SUMIF(Comp!$A$75:$A$400,Areas!A48,Comp!$G$75:$G$400)</f>
        <v>0</v>
      </c>
      <c r="L48" s="153"/>
      <c r="M48" s="153">
        <f>SUMIF('Flt III'!D:D,A48,'Flt III'!F:F)/3.2808^3</f>
        <v>0</v>
      </c>
      <c r="N48" s="153">
        <f>SUMIF('Flt IIa'!A:A,A48,'Flt IIa'!H:H)</f>
        <v>106.98104796599999</v>
      </c>
      <c r="O48" s="153"/>
      <c r="P48" s="142">
        <f>IF(M48=0,SUM(P49),M48)</f>
        <v>106.98494918806438</v>
      </c>
      <c r="Q48" s="142">
        <f>IF(N48=0,SUM(Q49),N48)</f>
        <v>106.98104796599999</v>
      </c>
    </row>
    <row r="49" spans="1:17" s="147" customFormat="1">
      <c r="A49" s="145" t="s">
        <v>1370</v>
      </c>
      <c r="B49" s="145"/>
      <c r="C49" s="146">
        <f>H49</f>
        <v>41.342858252199505</v>
      </c>
      <c r="D49" s="146">
        <f t="shared" ref="D49:F49" si="23">I49</f>
        <v>0</v>
      </c>
      <c r="E49" s="146">
        <f t="shared" si="23"/>
        <v>0</v>
      </c>
      <c r="F49" s="146">
        <f t="shared" si="23"/>
        <v>0</v>
      </c>
      <c r="H49" s="154">
        <f>SUMIF('Flt III'!D:D,A49,'Flt III'!E:E)/3.2808^2</f>
        <v>41.342858252199505</v>
      </c>
      <c r="I49" s="154">
        <f>SUMIF('Flt IIa'!A:A,A49,'Flt IIa'!G:G)</f>
        <v>0</v>
      </c>
      <c r="J49" s="154">
        <f>SUMIF(Comp!$A$75:$A$400,Areas!A49,Comp!$F$75:$F$400)</f>
        <v>0</v>
      </c>
      <c r="K49" s="154">
        <f>SUMIF(Comp!$A$75:$A$400,Areas!A49,Comp!$G$75:$G$400)</f>
        <v>0</v>
      </c>
      <c r="L49" s="154"/>
      <c r="M49" s="154">
        <f>SUMIF('Flt III'!D:D,A49,'Flt III'!F:F)/3.2808^3</f>
        <v>106.98494918806438</v>
      </c>
      <c r="N49" s="154">
        <f>SUMIF('Flt IIa'!A:A,A49,'Flt IIa'!H:H)</f>
        <v>0</v>
      </c>
      <c r="O49" s="154"/>
      <c r="P49" s="146">
        <f>M49</f>
        <v>106.98494918806438</v>
      </c>
      <c r="Q49" s="146">
        <f>S49</f>
        <v>0</v>
      </c>
    </row>
    <row r="50" spans="1:17" s="132" customFormat="1">
      <c r="A50" s="141">
        <v>1.1419999999999999</v>
      </c>
      <c r="B50" s="141" t="str">
        <f>Comp!B93</f>
        <v>TORPEDO</v>
      </c>
      <c r="C50" s="142">
        <f>IF(H50=0,C51,H50)</f>
        <v>22.947608962456801</v>
      </c>
      <c r="D50" s="142">
        <f>IF(I50=0,D51,I50)</f>
        <v>18.487704960000002</v>
      </c>
      <c r="E50" s="142">
        <f>IF(J50=0,E51,J50)</f>
        <v>0</v>
      </c>
      <c r="F50" s="142">
        <f>IF(K50=0,F51,K50)</f>
        <v>0</v>
      </c>
      <c r="H50" s="153">
        <f>SUMIF('Flt III'!D:D,A50,'Flt III'!E:E)/3.2808^2</f>
        <v>0</v>
      </c>
      <c r="I50" s="153">
        <f>SUMIF('Flt IIa'!A:A,A50,'Flt IIa'!G:G)</f>
        <v>18.487704960000002</v>
      </c>
      <c r="J50" s="153">
        <f>SUMIF(Comp!$A$75:$A$400,Areas!A50,Comp!$F$75:$F$400)</f>
        <v>0</v>
      </c>
      <c r="K50" s="153">
        <f>SUMIF(Comp!$A$75:$A$400,Areas!A50,Comp!$G$75:$G$400)</f>
        <v>0</v>
      </c>
      <c r="L50" s="153"/>
      <c r="M50" s="153">
        <f>SUMIF('Flt III'!D:D,A50,'Flt III'!F:F)/3.2808^3</f>
        <v>0</v>
      </c>
      <c r="N50" s="153">
        <f>SUMIF('Flt IIa'!A:A,A50,'Flt IIa'!H:H)</f>
        <v>65.610134498999997</v>
      </c>
      <c r="O50" s="153"/>
      <c r="P50" s="142">
        <f>IF(M50=0,SUM(P51),M50)</f>
        <v>81.385586015483597</v>
      </c>
      <c r="Q50" s="142">
        <f>IF(N50=0,SUM(Q51),N50)</f>
        <v>65.610134498999997</v>
      </c>
    </row>
    <row r="51" spans="1:17" s="147" customFormat="1">
      <c r="A51" s="145" t="s">
        <v>1367</v>
      </c>
      <c r="B51" s="145"/>
      <c r="C51" s="146">
        <f>H51</f>
        <v>22.947608962456801</v>
      </c>
      <c r="D51" s="146">
        <f t="shared" ref="D51:F51" si="24">I51</f>
        <v>0</v>
      </c>
      <c r="E51" s="146">
        <f t="shared" si="24"/>
        <v>0</v>
      </c>
      <c r="F51" s="146">
        <f t="shared" si="24"/>
        <v>0</v>
      </c>
      <c r="H51" s="154">
        <f>SUMIF('Flt III'!D:D,A51,'Flt III'!E:E)/3.2808^2</f>
        <v>22.947608962456801</v>
      </c>
      <c r="I51" s="154">
        <f>SUMIF('Flt IIa'!A:A,A51,'Flt IIa'!G:G)</f>
        <v>0</v>
      </c>
      <c r="J51" s="154">
        <f>SUMIF(Comp!$A$75:$A$400,Areas!A51,Comp!$F$75:$F$400)</f>
        <v>0</v>
      </c>
      <c r="K51" s="154">
        <f>SUMIF(Comp!$A$75:$A$400,Areas!A51,Comp!$G$75:$G$400)</f>
        <v>0</v>
      </c>
      <c r="L51" s="154"/>
      <c r="M51" s="154">
        <f>SUMIF('Flt III'!D:D,A51,'Flt III'!F:F)/3.2808^3</f>
        <v>81.385586015483597</v>
      </c>
      <c r="N51" s="154">
        <f>SUMIF('Flt IIa'!A:A,A51,'Flt IIa'!H:H)</f>
        <v>0</v>
      </c>
      <c r="O51" s="154"/>
      <c r="P51" s="146">
        <f>M51</f>
        <v>81.385586015483597</v>
      </c>
      <c r="Q51" s="146">
        <f>S51</f>
        <v>0</v>
      </c>
    </row>
    <row r="52" spans="1:17" s="132" customFormat="1">
      <c r="A52" s="141">
        <v>1.143</v>
      </c>
      <c r="B52" s="141" t="str">
        <f>Comp!B94</f>
        <v>MISSILE</v>
      </c>
      <c r="C52" s="142">
        <f>IF(H52=0,C53,H52)</f>
        <v>1.6722953899766091</v>
      </c>
      <c r="D52" s="142">
        <f>IF(I52=0,D53,I52)</f>
        <v>0</v>
      </c>
      <c r="E52" s="142">
        <f>IF(J52=0,E53,J52)</f>
        <v>0</v>
      </c>
      <c r="F52" s="142">
        <f>IF(K52=0,F53,K52)</f>
        <v>0</v>
      </c>
      <c r="H52" s="153">
        <f>SUMIF('Flt III'!D:D,A52,'Flt III'!E:E)/3.2808^2</f>
        <v>0</v>
      </c>
      <c r="I52" s="153">
        <f>SUMIF('Flt IIa'!A:A,A52,'Flt IIa'!G:G)</f>
        <v>0</v>
      </c>
      <c r="J52" s="153">
        <f>SUMIF(Comp!$A$75:$A$400,Areas!A52,Comp!$F$75:$F$400)</f>
        <v>0</v>
      </c>
      <c r="K52" s="153">
        <f>SUMIF(Comp!$A$75:$A$400,Areas!A52,Comp!$G$75:$G$400)</f>
        <v>0</v>
      </c>
      <c r="L52" s="153"/>
      <c r="M52" s="153">
        <f>SUMIF('Flt III'!D:D,A52,'Flt III'!F:F)/3.2808^3</f>
        <v>0</v>
      </c>
      <c r="N52" s="153">
        <f>SUMIF('Flt IIa'!A:A,A52,'Flt IIa'!H:H)</f>
        <v>0</v>
      </c>
      <c r="O52" s="153"/>
      <c r="P52" s="142">
        <f>IF(M52=0,SUM(P53),M52)</f>
        <v>17.783628398651253</v>
      </c>
      <c r="Q52" s="142">
        <f>IF(N52=0,SUM(Q53),N52)</f>
        <v>0</v>
      </c>
    </row>
    <row r="53" spans="1:17" s="147" customFormat="1">
      <c r="A53" s="145" t="s">
        <v>1364</v>
      </c>
      <c r="B53" s="145"/>
      <c r="C53" s="146">
        <f>H53</f>
        <v>1.6722953899766091</v>
      </c>
      <c r="D53" s="146">
        <f t="shared" ref="D53:F53" si="25">I53</f>
        <v>0</v>
      </c>
      <c r="E53" s="146">
        <f t="shared" si="25"/>
        <v>0</v>
      </c>
      <c r="F53" s="146">
        <f t="shared" si="25"/>
        <v>0</v>
      </c>
      <c r="H53" s="154">
        <f>SUMIF('Flt III'!D:D,A53,'Flt III'!E:E)/3.2808^2</f>
        <v>1.6722953899766091</v>
      </c>
      <c r="I53" s="154">
        <f>SUMIF('Flt IIa'!A:A,A53,'Flt IIa'!G:G)</f>
        <v>0</v>
      </c>
      <c r="J53" s="154">
        <f>SUMIF(Comp!$A$75:$A$400,Areas!A53,Comp!$F$75:$F$400)</f>
        <v>0</v>
      </c>
      <c r="K53" s="154">
        <f>SUMIF(Comp!$A$75:$A$400,Areas!A53,Comp!$G$75:$G$400)</f>
        <v>0</v>
      </c>
      <c r="L53" s="154"/>
      <c r="M53" s="154">
        <f>SUMIF('Flt III'!D:D,A53,'Flt III'!F:F)/3.2808^3</f>
        <v>17.783628398651253</v>
      </c>
      <c r="N53" s="154">
        <f>SUMIF('Flt IIa'!A:A,A53,'Flt IIa'!H:H)</f>
        <v>0</v>
      </c>
      <c r="O53" s="154"/>
      <c r="P53" s="146">
        <f>M53</f>
        <v>17.783628398651253</v>
      </c>
      <c r="Q53" s="146">
        <f>S53</f>
        <v>0</v>
      </c>
    </row>
    <row r="54" spans="1:17" s="132" customFormat="1">
      <c r="A54" s="141">
        <v>1.1439999999999999</v>
      </c>
      <c r="B54" s="141" t="str">
        <f>Comp!B95</f>
        <v>DLS</v>
      </c>
      <c r="C54" s="142">
        <f>IF(H54=0,C55,H54)</f>
        <v>24.341188454103975</v>
      </c>
      <c r="D54" s="142">
        <f>IF(I54=0,D55,I54)</f>
        <v>0</v>
      </c>
      <c r="E54" s="142">
        <f>IF(J54=0,E55,J54)</f>
        <v>0</v>
      </c>
      <c r="F54" s="142">
        <f>IF(K54=0,F55,K54)</f>
        <v>0</v>
      </c>
      <c r="H54" s="153">
        <f>SUMIF('Flt III'!D:D,A54,'Flt III'!E:E)/3.2808^2</f>
        <v>0</v>
      </c>
      <c r="I54" s="153">
        <f>SUMIF('Flt IIa'!A:A,A54,'Flt IIa'!G:G)</f>
        <v>0</v>
      </c>
      <c r="J54" s="153">
        <f>SUMIF(Comp!$A$75:$A$400,Areas!A54,Comp!$F$75:$F$400)</f>
        <v>0</v>
      </c>
      <c r="K54" s="153">
        <f>SUMIF(Comp!$A$75:$A$400,Areas!A54,Comp!$G$75:$G$400)</f>
        <v>0</v>
      </c>
      <c r="L54" s="153"/>
      <c r="M54" s="153">
        <f>SUMIF('Flt III'!D:D,A54,'Flt III'!F:F)/3.2808^3</f>
        <v>0</v>
      </c>
      <c r="N54" s="153">
        <f>SUMIF('Flt IIa'!A:A,A54,'Flt IIa'!H:H)</f>
        <v>0</v>
      </c>
      <c r="O54" s="153"/>
      <c r="P54" s="142">
        <f>IF(M54=0,SUM(P55),M54)</f>
        <v>54.76677917673809</v>
      </c>
      <c r="Q54" s="142">
        <f>IF(N54=0,SUM(Q55),N54)</f>
        <v>0</v>
      </c>
    </row>
    <row r="55" spans="1:17" s="147" customFormat="1">
      <c r="A55" s="145" t="s">
        <v>1359</v>
      </c>
      <c r="B55" s="145"/>
      <c r="C55" s="146">
        <f>H55</f>
        <v>24.341188454103975</v>
      </c>
      <c r="D55" s="146">
        <f t="shared" ref="D55:F55" si="26">I55</f>
        <v>0</v>
      </c>
      <c r="E55" s="146">
        <f t="shared" si="26"/>
        <v>0</v>
      </c>
      <c r="F55" s="146">
        <f t="shared" si="26"/>
        <v>0</v>
      </c>
      <c r="H55" s="154">
        <f>SUMIF('Flt III'!D:D,A55,'Flt III'!E:E)/3.2808^2</f>
        <v>24.341188454103975</v>
      </c>
      <c r="I55" s="154">
        <f>SUMIF('Flt IIa'!A:A,A55,'Flt IIa'!G:G)</f>
        <v>0</v>
      </c>
      <c r="J55" s="154">
        <f>SUMIF(Comp!$A$75:$A$400,Areas!A55,Comp!$F$75:$F$400)</f>
        <v>0</v>
      </c>
      <c r="K55" s="154">
        <f>SUMIF(Comp!$A$75:$A$400,Areas!A55,Comp!$G$75:$G$400)</f>
        <v>0</v>
      </c>
      <c r="L55" s="154"/>
      <c r="M55" s="154">
        <f>SUMIF('Flt III'!D:D,A55,'Flt III'!F:F)/3.2808^3</f>
        <v>54.76677917673809</v>
      </c>
      <c r="N55" s="154">
        <f>SUMIF('Flt IIa'!A:A,A55,'Flt IIa'!H:H)</f>
        <v>0</v>
      </c>
      <c r="O55" s="154"/>
      <c r="P55" s="146">
        <f>M55</f>
        <v>54.76677917673809</v>
      </c>
      <c r="Q55" s="146">
        <f>S55</f>
        <v>0</v>
      </c>
    </row>
    <row r="56" spans="1:17" s="133" customFormat="1">
      <c r="A56" s="139">
        <v>1.1499999999999999</v>
      </c>
      <c r="B56" s="139" t="str">
        <f>Comp!B96</f>
        <v>INTERIOR COMMUNICATIONS</v>
      </c>
      <c r="C56" s="148">
        <f>IF(H56=0,SUM(C57),H56)</f>
        <v>73.488091859527657</v>
      </c>
      <c r="D56" s="148">
        <f t="shared" ref="D56:F56" si="27">IF(I56=0,SUM(D57),I56)</f>
        <v>73.48630464</v>
      </c>
      <c r="E56" s="148">
        <f t="shared" si="27"/>
        <v>108.5</v>
      </c>
      <c r="F56" s="148">
        <f t="shared" si="27"/>
        <v>114.8</v>
      </c>
      <c r="H56" s="152">
        <f>SUMIF('Flt III'!D:D,A56,'Flt III'!E:E)/3.2808^2</f>
        <v>0</v>
      </c>
      <c r="I56" s="152">
        <f>SUMIF('Flt IIa'!A:A,A56,'Flt IIa'!G:G)</f>
        <v>73.48630464</v>
      </c>
      <c r="J56" s="152">
        <f>SUMIF(Comp!$A$75:$A$400,Areas!A56,Comp!$F$75:$F$400)</f>
        <v>108.5</v>
      </c>
      <c r="K56" s="152">
        <f>SUMIF(Comp!$A$75:$A$400,Areas!A56,Comp!$G$75:$G$400)</f>
        <v>114.8</v>
      </c>
      <c r="L56" s="152"/>
      <c r="M56" s="152">
        <f>SUMIF('Flt III'!D:D,A56,'Flt III'!F:F)/3.2808^3</f>
        <v>0</v>
      </c>
      <c r="N56" s="152">
        <f>SUMIF('Flt IIa'!A:A,A56,'Flt IIa'!H:H)</f>
        <v>216.96368171399999</v>
      </c>
      <c r="O56" s="152"/>
      <c r="P56" s="148">
        <f>IF(M56=0,SUM(P57),M56)</f>
        <v>216.97159361539155</v>
      </c>
      <c r="Q56" s="148">
        <f>IF(N56=0,SUM(Q57),N56)</f>
        <v>216.96368171399999</v>
      </c>
    </row>
    <row r="57" spans="1:17" s="147" customFormat="1">
      <c r="A57" s="145">
        <v>1.15001</v>
      </c>
      <c r="B57" s="145"/>
      <c r="C57" s="146">
        <f>H57</f>
        <v>73.488091859527657</v>
      </c>
      <c r="D57" s="146">
        <f t="shared" ref="D57:F58" si="28">I57</f>
        <v>0</v>
      </c>
      <c r="E57" s="146">
        <f t="shared" si="28"/>
        <v>0</v>
      </c>
      <c r="F57" s="146">
        <f t="shared" si="28"/>
        <v>0</v>
      </c>
      <c r="H57" s="154">
        <f>SUMIF('Flt III'!D:D,A57,'Flt III'!E:E)/3.2808^2</f>
        <v>73.488091859527657</v>
      </c>
      <c r="I57" s="154">
        <f>SUMIF('Flt IIa'!A:A,A57,'Flt IIa'!G:G)</f>
        <v>0</v>
      </c>
      <c r="J57" s="154">
        <f>SUMIF(Comp!$A$75:$A$400,Areas!A57,Comp!$F$75:$F$400)</f>
        <v>0</v>
      </c>
      <c r="K57" s="154">
        <f>SUMIF(Comp!$A$75:$A$400,Areas!A57,Comp!$G$75:$G$400)</f>
        <v>0</v>
      </c>
      <c r="L57" s="154"/>
      <c r="M57" s="154">
        <f>SUMIF('Flt III'!D:D,A57,'Flt III'!F:F)/3.2808^3</f>
        <v>216.97159361539155</v>
      </c>
      <c r="N57" s="154">
        <f>SUMIF('Flt IIa'!A:A,A57,'Flt IIa'!H:H)</f>
        <v>0</v>
      </c>
      <c r="O57" s="154"/>
      <c r="P57" s="146">
        <f>M57</f>
        <v>216.97159361539155</v>
      </c>
      <c r="Q57" s="146">
        <f>S57</f>
        <v>0</v>
      </c>
    </row>
    <row r="58" spans="1:17" s="133" customFormat="1">
      <c r="A58" s="139">
        <v>1.1599999999999999</v>
      </c>
      <c r="B58" s="139" t="str">
        <f>Comp!B97</f>
        <v>ENVIRONMENTAL CNTL SUP SYS</v>
      </c>
      <c r="C58" s="148">
        <f>H58</f>
        <v>0</v>
      </c>
      <c r="D58" s="148">
        <f t="shared" si="28"/>
        <v>0</v>
      </c>
      <c r="E58" s="148">
        <f t="shared" si="28"/>
        <v>0</v>
      </c>
      <c r="F58" s="148">
        <f t="shared" si="28"/>
        <v>0</v>
      </c>
      <c r="H58" s="152">
        <f>SUMIF('Flt III'!D:D,A58,'Flt III'!E:E)/3.2808^2</f>
        <v>0</v>
      </c>
      <c r="I58" s="152">
        <f>SUMIF('Flt IIa'!A:A,A58,'Flt IIa'!G:G)</f>
        <v>0</v>
      </c>
      <c r="J58" s="152">
        <f>SUMIF(Comp!$A$75:$A$400,Areas!A58,Comp!$F$75:$F$400)</f>
        <v>0</v>
      </c>
      <c r="K58" s="152">
        <f>SUMIF(Comp!$A$75:$A$400,Areas!A58,Comp!$G$75:$G$400)</f>
        <v>0</v>
      </c>
      <c r="L58" s="152"/>
      <c r="M58" s="152">
        <f>SUMIF('Flt III'!D:D,A58,'Flt III'!F:F)/3.2808^3</f>
        <v>0</v>
      </c>
      <c r="N58" s="152">
        <f>SUMIF('Flt IIa'!A:A,A58,'Flt IIa'!H:H)</f>
        <v>0</v>
      </c>
      <c r="O58" s="152"/>
      <c r="P58" s="148">
        <f>M58</f>
        <v>0</v>
      </c>
      <c r="Q58" s="148">
        <f>S58</f>
        <v>0</v>
      </c>
    </row>
    <row r="59" spans="1:17" s="138" customFormat="1">
      <c r="A59" s="136">
        <v>1.2</v>
      </c>
      <c r="B59" s="136" t="str">
        <f>Comp!B98</f>
        <v>WEAPONS</v>
      </c>
      <c r="C59" s="149">
        <f>C60+C70+C77+C79+SUM(C81:C84)+H59</f>
        <v>425.04174495238811</v>
      </c>
      <c r="D59" s="149">
        <f>D60+D70+D77+D79+SUM(D81:D84)+I59</f>
        <v>127.27716479999999</v>
      </c>
      <c r="E59" s="149">
        <f>E60+E70+E77+E79+SUM(E81:E84)+J59</f>
        <v>0</v>
      </c>
      <c r="F59" s="149">
        <f>F60+F70+F77+F79+SUM(F81:F84)+K59</f>
        <v>0</v>
      </c>
      <c r="H59" s="151">
        <f>SUMIF('Flt III'!D:D,A59,'Flt III'!E:E)/3.2808^2</f>
        <v>0</v>
      </c>
      <c r="I59" s="151">
        <f>SUMIF('Flt IIa'!A:A,A59,'Flt IIa'!G:G)</f>
        <v>5.9457945600000004</v>
      </c>
      <c r="J59" s="151">
        <f>SUMIF(Comp!$A$75:$A$400,Areas!A59,Comp!$F$75:$F$400)</f>
        <v>0</v>
      </c>
      <c r="K59" s="151">
        <f>SUMIF(Comp!$A$75:$A$400,Areas!A59,Comp!$G$75:$G$400)</f>
        <v>0</v>
      </c>
      <c r="L59" s="151"/>
      <c r="M59" s="151">
        <f>SUMIF('Flt III'!D:D,A59,'Flt III'!F:F)/3.2808^3</f>
        <v>0</v>
      </c>
      <c r="N59" s="151">
        <f>SUMIF('Flt IIa'!A:A,A59,'Flt IIa'!H:H)</f>
        <v>10.222381767</v>
      </c>
      <c r="O59" s="151"/>
      <c r="P59" s="149">
        <f>P60+P70+P77+P79+SUM(P81:P84)</f>
        <v>1326.4094811987654</v>
      </c>
      <c r="Q59" s="149">
        <f>Q60+Q70+Q77+Q79+SUM(Q81:Q84)+S59</f>
        <v>560.81515483499993</v>
      </c>
    </row>
    <row r="60" spans="1:17" s="133" customFormat="1">
      <c r="A60" s="139">
        <v>1.21</v>
      </c>
      <c r="B60" s="139" t="str">
        <f>Comp!B99</f>
        <v>GUNS</v>
      </c>
      <c r="C60" s="148">
        <f>IF(H60=0,SUM(C61:C69),H60)</f>
        <v>156.35961896281296</v>
      </c>
      <c r="D60" s="148">
        <f t="shared" ref="D60:F60" si="29">IF(I60=0,SUM(D61:D69),I60)</f>
        <v>0</v>
      </c>
      <c r="E60" s="148">
        <f t="shared" si="29"/>
        <v>0</v>
      </c>
      <c r="F60" s="148">
        <f t="shared" si="29"/>
        <v>0</v>
      </c>
      <c r="H60" s="152">
        <f>SUMIF('Flt III'!D:D,A60,'Flt III'!E:E)/3.2808^2</f>
        <v>0</v>
      </c>
      <c r="I60" s="152">
        <f>SUMIF('Flt IIa'!A:A,A60,'Flt IIa'!G:G)</f>
        <v>0</v>
      </c>
      <c r="J60" s="152">
        <f>SUMIF(Comp!$A$75:$A$400,Areas!A60,Comp!$F$75:$F$400)</f>
        <v>0</v>
      </c>
      <c r="K60" s="152">
        <f>SUMIF(Comp!$A$75:$A$400,Areas!A60,Comp!$G$75:$G$400)</f>
        <v>0</v>
      </c>
      <c r="L60" s="152"/>
      <c r="M60" s="152">
        <f>SUMIF('Flt III'!D:D,A60,'Flt III'!F:F)/3.2808^3</f>
        <v>0</v>
      </c>
      <c r="N60" s="152">
        <f>SUMIF('Flt IIa'!A:A,A60,'Flt IIa'!H:H)</f>
        <v>0</v>
      </c>
      <c r="O60" s="152"/>
      <c r="P60" s="148">
        <f>IF(M60=0,SUM(P61:P69),M60)</f>
        <v>441.10761077355181</v>
      </c>
      <c r="Q60" s="148">
        <f>IF(N60=0,SUM(Q61:Q69),N60)</f>
        <v>0</v>
      </c>
    </row>
    <row r="61" spans="1:17" s="147" customFormat="1">
      <c r="A61" s="145" t="s">
        <v>1351</v>
      </c>
      <c r="B61" s="145"/>
      <c r="C61" s="146">
        <f t="shared" ref="C61:D69" si="30">H61</f>
        <v>1.951011288306044</v>
      </c>
      <c r="D61" s="146">
        <f t="shared" si="30"/>
        <v>0</v>
      </c>
      <c r="E61" s="146">
        <f t="shared" ref="E61:E69" si="31">J61</f>
        <v>0</v>
      </c>
      <c r="F61" s="146">
        <f t="shared" ref="F61:F69" si="32">K61</f>
        <v>0</v>
      </c>
      <c r="H61" s="154">
        <f>SUMIF('Flt III'!D:D,A61,'Flt III'!E:E)/3.2808^2</f>
        <v>1.951011288306044</v>
      </c>
      <c r="I61" s="154">
        <f>SUMIF('Flt IIa'!A:A,A61,'Flt IIa'!G:G)</f>
        <v>0</v>
      </c>
      <c r="J61" s="154">
        <f>SUMIF(Comp!$A$75:$A$400,Areas!A61,Comp!$F$75:$F$400)</f>
        <v>0</v>
      </c>
      <c r="K61" s="154">
        <f>SUMIF(Comp!$A$75:$A$400,Areas!A61,Comp!$G$75:$G$400)</f>
        <v>0</v>
      </c>
      <c r="L61" s="154"/>
      <c r="M61" s="154">
        <f>SUMIF('Flt III'!D:D,A61,'Flt III'!F:F)/3.2808^3</f>
        <v>2.3787018877176833</v>
      </c>
      <c r="N61" s="154">
        <f>SUMIF('Flt IIa'!A:A,A61,'Flt IIa'!H:H)</f>
        <v>0</v>
      </c>
      <c r="O61" s="154"/>
      <c r="P61" s="146">
        <f>M61</f>
        <v>2.3787018877176833</v>
      </c>
      <c r="Q61" s="146">
        <f t="shared" ref="Q61:Q69" si="33">S61</f>
        <v>0</v>
      </c>
    </row>
    <row r="62" spans="1:17" s="147" customFormat="1">
      <c r="A62" s="145">
        <v>1.213031</v>
      </c>
      <c r="B62" s="145"/>
      <c r="C62" s="146">
        <f t="shared" si="30"/>
        <v>25.084430849649134</v>
      </c>
      <c r="D62" s="146">
        <f t="shared" si="30"/>
        <v>0</v>
      </c>
      <c r="E62" s="146">
        <f t="shared" si="31"/>
        <v>0</v>
      </c>
      <c r="F62" s="146">
        <f t="shared" si="32"/>
        <v>0</v>
      </c>
      <c r="H62" s="154">
        <f>SUMIF('Flt III'!D:D,A62,'Flt III'!E:E)/3.2808^2</f>
        <v>25.084430849649134</v>
      </c>
      <c r="I62" s="154">
        <f>SUMIF('Flt IIa'!A:A,A62,'Flt IIa'!G:G)</f>
        <v>0</v>
      </c>
      <c r="J62" s="154">
        <f>SUMIF(Comp!$A$75:$A$400,Areas!A62,Comp!$F$75:$F$400)</f>
        <v>0</v>
      </c>
      <c r="K62" s="154">
        <f>SUMIF(Comp!$A$75:$A$400,Areas!A62,Comp!$G$75:$G$400)</f>
        <v>0</v>
      </c>
      <c r="L62" s="154"/>
      <c r="M62" s="154">
        <f>SUMIF('Flt III'!D:D,A62,'Flt III'!F:F)/3.2808^3</f>
        <v>72.153957260769729</v>
      </c>
      <c r="N62" s="154">
        <f>SUMIF('Flt IIa'!A:A,A62,'Flt IIa'!H:H)</f>
        <v>0</v>
      </c>
      <c r="O62" s="154"/>
      <c r="P62" s="146">
        <f>M62</f>
        <v>72.153957260769729</v>
      </c>
      <c r="Q62" s="146">
        <f t="shared" si="33"/>
        <v>0</v>
      </c>
    </row>
    <row r="63" spans="1:17" s="147" customFormat="1">
      <c r="A63" s="145" t="s">
        <v>1346</v>
      </c>
      <c r="B63" s="145"/>
      <c r="C63" s="146">
        <f t="shared" si="30"/>
        <v>3.0658748816237833</v>
      </c>
      <c r="D63" s="146">
        <f t="shared" si="30"/>
        <v>0</v>
      </c>
      <c r="E63" s="146">
        <f t="shared" si="31"/>
        <v>0</v>
      </c>
      <c r="F63" s="146">
        <f t="shared" si="32"/>
        <v>0</v>
      </c>
      <c r="H63" s="154">
        <f>SUMIF('Flt III'!D:D,A63,'Flt III'!E:E)/3.2808^2</f>
        <v>3.0658748816237833</v>
      </c>
      <c r="I63" s="154">
        <f>SUMIF('Flt IIa'!A:A,A63,'Flt IIa'!G:G)</f>
        <v>0</v>
      </c>
      <c r="J63" s="154">
        <f>SUMIF(Comp!$A$75:$A$400,Areas!A63,Comp!$F$75:$F$400)</f>
        <v>0</v>
      </c>
      <c r="K63" s="154">
        <f>SUMIF(Comp!$A$75:$A$400,Areas!A63,Comp!$G$75:$G$400)</f>
        <v>0</v>
      </c>
      <c r="L63" s="154"/>
      <c r="M63" s="154">
        <f>SUMIF('Flt III'!D:D,A63,'Flt III'!F:F)/3.2808^3</f>
        <v>28.940872967231815</v>
      </c>
      <c r="N63" s="154">
        <f>SUMIF('Flt IIa'!A:A,A63,'Flt IIa'!H:H)</f>
        <v>0</v>
      </c>
      <c r="O63" s="154"/>
      <c r="P63" s="146">
        <f>M63</f>
        <v>28.940872967231815</v>
      </c>
      <c r="Q63" s="146">
        <f t="shared" si="33"/>
        <v>0</v>
      </c>
    </row>
    <row r="64" spans="1:17" s="147" customFormat="1">
      <c r="A64" s="145">
        <v>1.2140320200000001</v>
      </c>
      <c r="B64" s="145"/>
      <c r="C64" s="146">
        <f t="shared" si="30"/>
        <v>19.88173408083302</v>
      </c>
      <c r="D64" s="146">
        <f t="shared" si="30"/>
        <v>0</v>
      </c>
      <c r="E64" s="146">
        <f t="shared" si="31"/>
        <v>0</v>
      </c>
      <c r="F64" s="146">
        <f t="shared" si="32"/>
        <v>0</v>
      </c>
      <c r="H64" s="154">
        <f>SUMIF('Flt III'!D:D,A64,'Flt III'!E:E)/3.2808^2</f>
        <v>19.88173408083302</v>
      </c>
      <c r="I64" s="154">
        <f>SUMIF('Flt IIa'!A:A,A64,'Flt IIa'!G:G)</f>
        <v>0</v>
      </c>
      <c r="J64" s="154">
        <f>SUMIF(Comp!$A$75:$A$400,Areas!A64,Comp!$F$75:$F$400)</f>
        <v>0</v>
      </c>
      <c r="K64" s="154">
        <f>SUMIF(Comp!$A$75:$A$400,Areas!A64,Comp!$G$75:$G$400)</f>
        <v>0</v>
      </c>
      <c r="L64" s="154"/>
      <c r="M64" s="154">
        <f>SUMIF('Flt III'!D:D,A64,'Flt III'!F:F)/3.2808^3</f>
        <v>61.846249080659767</v>
      </c>
      <c r="N64" s="154">
        <f>SUMIF('Flt IIa'!A:A,A64,'Flt IIa'!H:H)</f>
        <v>0</v>
      </c>
      <c r="O64" s="154"/>
      <c r="P64" s="146">
        <f>M64</f>
        <v>61.846249080659767</v>
      </c>
      <c r="Q64" s="146">
        <f t="shared" si="33"/>
        <v>0</v>
      </c>
    </row>
    <row r="65" spans="1:17" s="147" customFormat="1">
      <c r="A65" s="145" t="s">
        <v>1337</v>
      </c>
      <c r="B65" s="145"/>
      <c r="C65" s="146">
        <f t="shared" si="30"/>
        <v>1.4864847910903192</v>
      </c>
      <c r="D65" s="146">
        <f t="shared" si="30"/>
        <v>0</v>
      </c>
      <c r="E65" s="146">
        <f t="shared" si="31"/>
        <v>0</v>
      </c>
      <c r="F65" s="146">
        <f t="shared" si="32"/>
        <v>0</v>
      </c>
      <c r="H65" s="154">
        <f>SUMIF('Flt III'!D:D,A65,'Flt III'!E:E)/3.2808^2</f>
        <v>1.4864847910903192</v>
      </c>
      <c r="I65" s="154">
        <f>SUMIF('Flt IIa'!A:A,A65,'Flt IIa'!G:G)</f>
        <v>0</v>
      </c>
      <c r="J65" s="154">
        <f>SUMIF(Comp!$A$75:$A$400,Areas!A65,Comp!$F$75:$F$400)</f>
        <v>0</v>
      </c>
      <c r="K65" s="154">
        <f>SUMIF(Comp!$A$75:$A$400,Areas!A65,Comp!$G$75:$G$400)</f>
        <v>0</v>
      </c>
      <c r="L65" s="154"/>
      <c r="M65" s="154">
        <f>SUMIF('Flt III'!D:D,A65,'Flt III'!F:F)/3.2808^3</f>
        <v>5.3803971269804745</v>
      </c>
      <c r="N65" s="154">
        <f>SUMIF('Flt IIa'!A:A,A65,'Flt IIa'!H:H)</f>
        <v>0</v>
      </c>
      <c r="O65" s="154"/>
      <c r="P65" s="146">
        <f>M65</f>
        <v>5.3803971269804745</v>
      </c>
      <c r="Q65" s="146">
        <f t="shared" si="33"/>
        <v>0</v>
      </c>
    </row>
    <row r="66" spans="1:17" s="147" customFormat="1">
      <c r="A66" s="145" t="s">
        <v>1334</v>
      </c>
      <c r="B66" s="145"/>
      <c r="C66" s="146">
        <f t="shared" si="30"/>
        <v>23.597946058558819</v>
      </c>
      <c r="D66" s="146">
        <f t="shared" si="30"/>
        <v>0</v>
      </c>
      <c r="E66" s="146">
        <f t="shared" si="31"/>
        <v>0</v>
      </c>
      <c r="F66" s="146">
        <f t="shared" si="32"/>
        <v>0</v>
      </c>
      <c r="H66" s="154">
        <f>SUMIF('Flt III'!D:D,A66,'Flt III'!E:E)/3.2808^2</f>
        <v>23.597946058558819</v>
      </c>
      <c r="I66" s="154">
        <f>SUMIF('Flt IIa'!A:A,A66,'Flt IIa'!G:G)</f>
        <v>0</v>
      </c>
      <c r="J66" s="154">
        <f>SUMIF(Comp!$A$75:$A$400,Areas!A66,Comp!$F$75:$F$400)</f>
        <v>0</v>
      </c>
      <c r="K66" s="154">
        <f>SUMIF(Comp!$A$75:$A$400,Areas!A66,Comp!$G$75:$G$400)</f>
        <v>0</v>
      </c>
      <c r="L66" s="154"/>
      <c r="M66" s="154">
        <f>SUMIF('Flt III'!D:D,A66,'Flt III'!F:F)/3.2808^3</f>
        <v>41.995415470063385</v>
      </c>
      <c r="N66" s="154">
        <f>SUMIF('Flt IIa'!A:A,A66,'Flt IIa'!H:H)</f>
        <v>0</v>
      </c>
      <c r="O66" s="154"/>
      <c r="P66" s="146">
        <f>M66</f>
        <v>41.995415470063385</v>
      </c>
      <c r="Q66" s="146">
        <f t="shared" si="33"/>
        <v>0</v>
      </c>
    </row>
    <row r="67" spans="1:17" s="147" customFormat="1">
      <c r="A67" s="145" t="s">
        <v>1329</v>
      </c>
      <c r="B67" s="145"/>
      <c r="C67" s="146">
        <f t="shared" si="30"/>
        <v>27.314158036284613</v>
      </c>
      <c r="D67" s="146">
        <f t="shared" si="30"/>
        <v>0</v>
      </c>
      <c r="E67" s="146">
        <f t="shared" si="31"/>
        <v>0</v>
      </c>
      <c r="F67" s="146">
        <f t="shared" si="32"/>
        <v>0</v>
      </c>
      <c r="H67" s="154">
        <f>SUMIF('Flt III'!D:D,A67,'Flt III'!E:E)/3.2808^2</f>
        <v>27.314158036284613</v>
      </c>
      <c r="I67" s="154">
        <f>SUMIF('Flt IIa'!A:A,A67,'Flt IIa'!G:G)</f>
        <v>0</v>
      </c>
      <c r="J67" s="154">
        <f>SUMIF(Comp!$A$75:$A$400,Areas!A67,Comp!$F$75:$F$400)</f>
        <v>0</v>
      </c>
      <c r="K67" s="154">
        <f>SUMIF(Comp!$A$75:$A$400,Areas!A67,Comp!$G$75:$G$400)</f>
        <v>0</v>
      </c>
      <c r="L67" s="154"/>
      <c r="M67" s="154">
        <f>SUMIF('Flt III'!D:D,A67,'Flt III'!F:F)/3.2808^3</f>
        <v>72.069003621922661</v>
      </c>
      <c r="N67" s="154">
        <f>SUMIF('Flt IIa'!A:A,A67,'Flt IIa'!H:H)</f>
        <v>0</v>
      </c>
      <c r="O67" s="154"/>
      <c r="P67" s="146">
        <f>M67</f>
        <v>72.069003621922661</v>
      </c>
      <c r="Q67" s="146">
        <f t="shared" si="33"/>
        <v>0</v>
      </c>
    </row>
    <row r="68" spans="1:17" s="147" customFormat="1">
      <c r="A68" s="145" t="s">
        <v>1322</v>
      </c>
      <c r="B68" s="145"/>
      <c r="C68" s="146">
        <f t="shared" si="30"/>
        <v>16.630048600322947</v>
      </c>
      <c r="D68" s="146">
        <f t="shared" si="30"/>
        <v>0</v>
      </c>
      <c r="E68" s="146">
        <f t="shared" si="31"/>
        <v>0</v>
      </c>
      <c r="F68" s="146">
        <f t="shared" si="32"/>
        <v>0</v>
      </c>
      <c r="H68" s="154">
        <f>SUMIF('Flt III'!D:D,A68,'Flt III'!E:E)/3.2808^2</f>
        <v>16.630048600322947</v>
      </c>
      <c r="I68" s="154">
        <f>SUMIF('Flt IIa'!A:A,A68,'Flt IIa'!G:G)</f>
        <v>0</v>
      </c>
      <c r="J68" s="154">
        <f>SUMIF(Comp!$A$75:$A$400,Areas!A68,Comp!$F$75:$F$400)</f>
        <v>0</v>
      </c>
      <c r="K68" s="154">
        <f>SUMIF(Comp!$A$75:$A$400,Areas!A68,Comp!$G$75:$G$400)</f>
        <v>0</v>
      </c>
      <c r="L68" s="154"/>
      <c r="M68" s="154">
        <f>SUMIF('Flt III'!D:D,A68,'Flt III'!F:F)/3.2808^3</f>
        <v>52.47303092786747</v>
      </c>
      <c r="N68" s="154">
        <f>SUMIF('Flt IIa'!A:A,A68,'Flt IIa'!H:H)</f>
        <v>0</v>
      </c>
      <c r="O68" s="154"/>
      <c r="P68" s="146">
        <f>M68</f>
        <v>52.47303092786747</v>
      </c>
      <c r="Q68" s="146">
        <f t="shared" si="33"/>
        <v>0</v>
      </c>
    </row>
    <row r="69" spans="1:17" s="147" customFormat="1">
      <c r="A69" s="145" t="s">
        <v>1317</v>
      </c>
      <c r="B69" s="145"/>
      <c r="C69" s="146">
        <f t="shared" si="30"/>
        <v>37.347930376144269</v>
      </c>
      <c r="D69" s="146">
        <f t="shared" si="30"/>
        <v>0</v>
      </c>
      <c r="E69" s="146">
        <f t="shared" si="31"/>
        <v>0</v>
      </c>
      <c r="F69" s="146">
        <f t="shared" si="32"/>
        <v>0</v>
      </c>
      <c r="H69" s="154">
        <f>SUMIF('Flt III'!D:D,A69,'Flt III'!E:E)/3.2808^2</f>
        <v>37.347930376144269</v>
      </c>
      <c r="I69" s="154">
        <f>SUMIF('Flt IIa'!A:A,A69,'Flt IIa'!G:G)</f>
        <v>0</v>
      </c>
      <c r="J69" s="154">
        <f>SUMIF(Comp!$A$75:$A$400,Areas!A69,Comp!$F$75:$F$400)</f>
        <v>0</v>
      </c>
      <c r="K69" s="154">
        <f>SUMIF(Comp!$A$75:$A$400,Areas!A69,Comp!$G$75:$G$400)</f>
        <v>0</v>
      </c>
      <c r="L69" s="154"/>
      <c r="M69" s="154">
        <f>SUMIF('Flt III'!D:D,A69,'Flt III'!F:F)/3.2808^3</f>
        <v>103.86998243033884</v>
      </c>
      <c r="N69" s="154">
        <f>SUMIF('Flt IIa'!A:A,A69,'Flt IIa'!H:H)</f>
        <v>0</v>
      </c>
      <c r="O69" s="154"/>
      <c r="P69" s="146">
        <f>M69</f>
        <v>103.86998243033884</v>
      </c>
      <c r="Q69" s="146">
        <f t="shared" si="33"/>
        <v>0</v>
      </c>
    </row>
    <row r="70" spans="1:17" s="133" customFormat="1">
      <c r="A70" s="139">
        <v>1.22</v>
      </c>
      <c r="B70" s="139" t="str">
        <f>Comp!B100</f>
        <v>MISSILES</v>
      </c>
      <c r="C70" s="148">
        <f>IF(H70=0,SUM(C71:C76),H70)</f>
        <v>216.56225300197087</v>
      </c>
      <c r="D70" s="148">
        <f t="shared" ref="D70:F70" si="34">IF(I70=0,SUM(D71:D76),I70)</f>
        <v>106.65268992</v>
      </c>
      <c r="E70" s="148">
        <f t="shared" si="34"/>
        <v>0</v>
      </c>
      <c r="F70" s="148">
        <f t="shared" si="34"/>
        <v>0</v>
      </c>
      <c r="H70" s="152">
        <f>SUMIF('Flt III'!D:D,A70,'Flt III'!E:E)/3.2808^2</f>
        <v>0</v>
      </c>
      <c r="I70" s="152">
        <f>SUMIF('Flt IIa'!A:A,A70,'Flt IIa'!G:G)</f>
        <v>106.65268992</v>
      </c>
      <c r="J70" s="152">
        <f>SUMIF(Comp!$A$75:$A$400,Areas!A70,Comp!$F$75:$F$400)</f>
        <v>0</v>
      </c>
      <c r="K70" s="152">
        <f>SUMIF(Comp!$A$75:$A$400,Areas!A70,Comp!$G$75:$G$400)</f>
        <v>0</v>
      </c>
      <c r="L70" s="152"/>
      <c r="M70" s="152">
        <f>SUMIF('Flt III'!D:D,A70,'Flt III'!F:F)/3.2808^3</f>
        <v>0</v>
      </c>
      <c r="N70" s="152">
        <f>SUMIF('Flt IIa'!A:A,A70,'Flt IIa'!H:H)</f>
        <v>514.65869422499998</v>
      </c>
      <c r="O70" s="152"/>
      <c r="P70" s="148">
        <f>IF(M70=0,SUM(P71:P76),M70)</f>
        <v>736.3215057670858</v>
      </c>
      <c r="Q70" s="148">
        <f>IF(N70=0,SUM(Q71:Q76),N70)</f>
        <v>514.65869422499998</v>
      </c>
    </row>
    <row r="71" spans="1:17" s="147" customFormat="1">
      <c r="A71" s="145" t="s">
        <v>1314</v>
      </c>
      <c r="B71" s="145"/>
      <c r="C71" s="146">
        <f t="shared" ref="C71:D76" si="35">H71</f>
        <v>39.76346816166604</v>
      </c>
      <c r="D71" s="146">
        <f t="shared" si="35"/>
        <v>0</v>
      </c>
      <c r="E71" s="146">
        <f t="shared" ref="E71:E76" si="36">J71</f>
        <v>0</v>
      </c>
      <c r="F71" s="146">
        <f t="shared" ref="F71:F76" si="37">K71</f>
        <v>0</v>
      </c>
      <c r="H71" s="154">
        <f>SUMIF('Flt III'!D:D,A71,'Flt III'!E:E)/3.2808^2</f>
        <v>39.76346816166604</v>
      </c>
      <c r="I71" s="154">
        <f>SUMIF('Flt IIa'!A:A,A71,'Flt IIa'!G:G)</f>
        <v>0</v>
      </c>
      <c r="J71" s="154">
        <f>SUMIF(Comp!$A$75:$A$400,Areas!A71,Comp!$F$75:$F$400)</f>
        <v>0</v>
      </c>
      <c r="K71" s="154">
        <f>SUMIF(Comp!$A$75:$A$400,Areas!A71,Comp!$G$75:$G$400)</f>
        <v>0</v>
      </c>
      <c r="L71" s="154"/>
      <c r="M71" s="154">
        <f>SUMIF('Flt III'!D:D,A71,'Flt III'!F:F)/3.2808^3</f>
        <v>323.84327128499319</v>
      </c>
      <c r="N71" s="154">
        <f>SUMIF('Flt IIa'!A:A,A71,'Flt IIa'!H:H)</f>
        <v>0</v>
      </c>
      <c r="O71" s="154"/>
      <c r="P71" s="146">
        <f>M71</f>
        <v>323.84327128499319</v>
      </c>
      <c r="Q71" s="146">
        <f t="shared" ref="Q71:Q76" si="38">S71</f>
        <v>0</v>
      </c>
    </row>
    <row r="72" spans="1:17" s="147" customFormat="1">
      <c r="A72" s="145" t="s">
        <v>1311</v>
      </c>
      <c r="B72" s="145"/>
      <c r="C72" s="146">
        <f t="shared" si="35"/>
        <v>5.3885073677024069</v>
      </c>
      <c r="D72" s="146">
        <f t="shared" si="35"/>
        <v>0</v>
      </c>
      <c r="E72" s="146">
        <f t="shared" si="36"/>
        <v>0</v>
      </c>
      <c r="F72" s="146">
        <f t="shared" si="37"/>
        <v>0</v>
      </c>
      <c r="H72" s="154">
        <f>SUMIF('Flt III'!D:D,A72,'Flt III'!E:E)/3.2808^2</f>
        <v>5.3885073677024069</v>
      </c>
      <c r="I72" s="154">
        <f>SUMIF('Flt IIa'!A:A,A72,'Flt IIa'!G:G)</f>
        <v>0</v>
      </c>
      <c r="J72" s="154">
        <f>SUMIF(Comp!$A$75:$A$400,Areas!A72,Comp!$F$75:$F$400)</f>
        <v>0</v>
      </c>
      <c r="K72" s="154">
        <f>SUMIF(Comp!$A$75:$A$400,Areas!A72,Comp!$G$75:$G$400)</f>
        <v>0</v>
      </c>
      <c r="L72" s="154"/>
      <c r="M72" s="154">
        <f>SUMIF('Flt III'!D:D,A72,'Flt III'!F:F)/3.2808^3</f>
        <v>18.378303870580673</v>
      </c>
      <c r="N72" s="154">
        <f>SUMIF('Flt IIa'!A:A,A72,'Flt IIa'!H:H)</f>
        <v>0</v>
      </c>
      <c r="O72" s="154"/>
      <c r="P72" s="146">
        <f>M72</f>
        <v>18.378303870580673</v>
      </c>
      <c r="Q72" s="146">
        <f t="shared" si="38"/>
        <v>0</v>
      </c>
    </row>
    <row r="73" spans="1:17" s="147" customFormat="1">
      <c r="A73" s="145" t="s">
        <v>1308</v>
      </c>
      <c r="B73" s="145"/>
      <c r="C73" s="146">
        <f t="shared" si="35"/>
        <v>27.221252736841471</v>
      </c>
      <c r="D73" s="146">
        <f t="shared" si="35"/>
        <v>0</v>
      </c>
      <c r="E73" s="146">
        <f t="shared" si="36"/>
        <v>0</v>
      </c>
      <c r="F73" s="146">
        <f t="shared" si="37"/>
        <v>0</v>
      </c>
      <c r="H73" s="154">
        <f>SUMIF('Flt III'!D:D,A73,'Flt III'!E:E)/3.2808^2</f>
        <v>27.221252736841471</v>
      </c>
      <c r="I73" s="154">
        <f>SUMIF('Flt IIa'!A:A,A73,'Flt IIa'!G:G)</f>
        <v>0</v>
      </c>
      <c r="J73" s="154">
        <f>SUMIF(Comp!$A$75:$A$400,Areas!A73,Comp!$F$75:$F$400)</f>
        <v>0</v>
      </c>
      <c r="K73" s="154">
        <f>SUMIF(Comp!$A$75:$A$400,Areas!A73,Comp!$G$75:$G$400)</f>
        <v>0</v>
      </c>
      <c r="L73" s="154"/>
      <c r="M73" s="154">
        <f>SUMIF('Flt III'!D:D,A73,'Flt III'!F:F)/3.2808^3</f>
        <v>51.51022302093412</v>
      </c>
      <c r="N73" s="154">
        <f>SUMIF('Flt IIa'!A:A,A73,'Flt IIa'!H:H)</f>
        <v>0</v>
      </c>
      <c r="O73" s="154"/>
      <c r="P73" s="146">
        <f>M73</f>
        <v>51.51022302093412</v>
      </c>
      <c r="Q73" s="146">
        <f t="shared" si="38"/>
        <v>0</v>
      </c>
    </row>
    <row r="74" spans="1:17" s="147" customFormat="1">
      <c r="A74" s="145" t="s">
        <v>1305</v>
      </c>
      <c r="B74" s="145"/>
      <c r="C74" s="146">
        <f t="shared" si="35"/>
        <v>66.891815599064358</v>
      </c>
      <c r="D74" s="146">
        <f t="shared" si="35"/>
        <v>0</v>
      </c>
      <c r="E74" s="146">
        <f t="shared" si="36"/>
        <v>0</v>
      </c>
      <c r="F74" s="146">
        <f t="shared" si="37"/>
        <v>0</v>
      </c>
      <c r="H74" s="154">
        <f>SUMIF('Flt III'!D:D,A74,'Flt III'!E:E)/3.2808^2</f>
        <v>66.891815599064358</v>
      </c>
      <c r="I74" s="154">
        <f>SUMIF('Flt IIa'!A:A,A74,'Flt IIa'!G:G)</f>
        <v>0</v>
      </c>
      <c r="J74" s="154">
        <f>SUMIF(Comp!$A$75:$A$400,Areas!A74,Comp!$F$75:$F$400)</f>
        <v>0</v>
      </c>
      <c r="K74" s="154">
        <f>SUMIF(Comp!$A$75:$A$400,Areas!A74,Comp!$G$75:$G$400)</f>
        <v>0</v>
      </c>
      <c r="L74" s="154"/>
      <c r="M74" s="154">
        <f>SUMIF('Flt III'!D:D,A74,'Flt III'!F:F)/3.2808^3</f>
        <v>190.83419073011271</v>
      </c>
      <c r="N74" s="154">
        <f>SUMIF('Flt IIa'!A:A,A74,'Flt IIa'!H:H)</f>
        <v>0</v>
      </c>
      <c r="O74" s="154"/>
      <c r="P74" s="146">
        <f>M74</f>
        <v>190.83419073011271</v>
      </c>
      <c r="Q74" s="146">
        <f t="shared" si="38"/>
        <v>0</v>
      </c>
    </row>
    <row r="75" spans="1:17" s="147" customFormat="1">
      <c r="A75" s="145" t="s">
        <v>1298</v>
      </c>
      <c r="B75" s="145"/>
      <c r="C75" s="146">
        <f t="shared" si="35"/>
        <v>73.023565362311928</v>
      </c>
      <c r="D75" s="146">
        <f t="shared" si="35"/>
        <v>0</v>
      </c>
      <c r="E75" s="146">
        <f t="shared" si="36"/>
        <v>0</v>
      </c>
      <c r="F75" s="146">
        <f t="shared" si="37"/>
        <v>0</v>
      </c>
      <c r="H75" s="154">
        <f>SUMIF('Flt III'!D:D,A75,'Flt III'!E:E)/3.2808^2</f>
        <v>73.023565362311928</v>
      </c>
      <c r="I75" s="154">
        <f>SUMIF('Flt IIa'!A:A,A75,'Flt IIa'!G:G)</f>
        <v>0</v>
      </c>
      <c r="J75" s="154">
        <f>SUMIF(Comp!$A$75:$A$400,Areas!A75,Comp!$F$75:$F$400)</f>
        <v>0</v>
      </c>
      <c r="K75" s="154">
        <f>SUMIF(Comp!$A$75:$A$400,Areas!A75,Comp!$G$75:$G$400)</f>
        <v>0</v>
      </c>
      <c r="L75" s="154"/>
      <c r="M75" s="154">
        <f>SUMIF('Flt III'!D:D,A75,'Flt III'!F:F)/3.2808^3</f>
        <v>139.15406043148448</v>
      </c>
      <c r="N75" s="154">
        <f>SUMIF('Flt IIa'!A:A,A75,'Flt IIa'!H:H)</f>
        <v>0</v>
      </c>
      <c r="O75" s="154"/>
      <c r="P75" s="146">
        <f>M75</f>
        <v>139.15406043148448</v>
      </c>
      <c r="Q75" s="146">
        <f t="shared" si="38"/>
        <v>0</v>
      </c>
    </row>
    <row r="76" spans="1:17" s="147" customFormat="1">
      <c r="A76" s="145" t="s">
        <v>1296</v>
      </c>
      <c r="B76" s="145"/>
      <c r="C76" s="146">
        <f t="shared" si="35"/>
        <v>4.2736437743846674</v>
      </c>
      <c r="D76" s="146">
        <f t="shared" si="35"/>
        <v>0</v>
      </c>
      <c r="E76" s="146">
        <f t="shared" si="36"/>
        <v>0</v>
      </c>
      <c r="F76" s="146">
        <f t="shared" si="37"/>
        <v>0</v>
      </c>
      <c r="H76" s="154">
        <f>SUMIF('Flt III'!D:D,A76,'Flt III'!E:E)/3.2808^2</f>
        <v>4.2736437743846674</v>
      </c>
      <c r="I76" s="154">
        <f>SUMIF('Flt IIa'!A:A,A76,'Flt IIa'!G:G)</f>
        <v>0</v>
      </c>
      <c r="J76" s="154">
        <f>SUMIF(Comp!$A$75:$A$400,Areas!A76,Comp!$F$75:$F$400)</f>
        <v>0</v>
      </c>
      <c r="K76" s="154">
        <f>SUMIF(Comp!$A$75:$A$400,Areas!A76,Comp!$G$75:$G$400)</f>
        <v>0</v>
      </c>
      <c r="L76" s="154"/>
      <c r="M76" s="154">
        <f>SUMIF('Flt III'!D:D,A76,'Flt III'!F:F)/3.2808^3</f>
        <v>12.601456428980585</v>
      </c>
      <c r="N76" s="154">
        <f>SUMIF('Flt IIa'!A:A,A76,'Flt IIa'!H:H)</f>
        <v>0</v>
      </c>
      <c r="O76" s="154"/>
      <c r="P76" s="146">
        <f>M76</f>
        <v>12.601456428980585</v>
      </c>
      <c r="Q76" s="146">
        <f t="shared" si="38"/>
        <v>0</v>
      </c>
    </row>
    <row r="77" spans="1:17" s="133" customFormat="1">
      <c r="A77" s="139">
        <v>1.23</v>
      </c>
      <c r="B77" s="139" t="str">
        <f>Comp!B101</f>
        <v>ROCKETS</v>
      </c>
      <c r="C77" s="148">
        <f>IF(H77=0,SUM(C78),H77)</f>
        <v>2.6942536838512035</v>
      </c>
      <c r="D77" s="148">
        <f t="shared" ref="D77:F77" si="39">IF(I77=0,SUM(D78),I77)</f>
        <v>0</v>
      </c>
      <c r="E77" s="148">
        <f t="shared" si="39"/>
        <v>0</v>
      </c>
      <c r="F77" s="148">
        <f t="shared" si="39"/>
        <v>0</v>
      </c>
      <c r="H77" s="152">
        <f>SUMIF('Flt III'!D:D,A77,'Flt III'!E:E)/3.2808^2</f>
        <v>0</v>
      </c>
      <c r="I77" s="152">
        <f>SUMIF('Flt IIa'!A:A,A77,'Flt IIa'!G:G)</f>
        <v>0</v>
      </c>
      <c r="J77" s="152">
        <f>SUMIF(Comp!$A$75:$A$400,Areas!A77,Comp!$F$75:$F$400)</f>
        <v>0</v>
      </c>
      <c r="K77" s="152">
        <f>SUMIF(Comp!$A$75:$A$400,Areas!A77,Comp!$G$75:$G$400)</f>
        <v>0</v>
      </c>
      <c r="L77" s="152"/>
      <c r="M77" s="152">
        <f>SUMIF('Flt III'!D:D,A77,'Flt III'!F:F)/3.2808^3</f>
        <v>0</v>
      </c>
      <c r="N77" s="152">
        <f>SUMIF('Flt IIa'!A:A,A77,'Flt IIa'!H:H)</f>
        <v>0</v>
      </c>
      <c r="O77" s="152"/>
      <c r="P77" s="148">
        <f>IF(M77=0,SUM(P78),M77)</f>
        <v>9.146675115866806</v>
      </c>
      <c r="Q77" s="148">
        <f>IF(N77=0,SUM(Q78),N77)</f>
        <v>0</v>
      </c>
    </row>
    <row r="78" spans="1:17" s="147" customFormat="1">
      <c r="A78" s="145" t="s">
        <v>1293</v>
      </c>
      <c r="B78" s="145"/>
      <c r="C78" s="146">
        <f>H78</f>
        <v>2.6942536838512035</v>
      </c>
      <c r="D78" s="146">
        <f t="shared" ref="D78:E78" si="40">I78</f>
        <v>0</v>
      </c>
      <c r="E78" s="146">
        <f t="shared" si="40"/>
        <v>0</v>
      </c>
      <c r="F78" s="146">
        <f>K78</f>
        <v>0</v>
      </c>
      <c r="H78" s="154">
        <f>SUMIF('Flt III'!D:D,A78,'Flt III'!E:E)/3.2808^2</f>
        <v>2.6942536838512035</v>
      </c>
      <c r="I78" s="154">
        <f>SUMIF('Flt IIa'!A:A,A78,'Flt IIa'!G:G)</f>
        <v>0</v>
      </c>
      <c r="J78" s="154">
        <f>SUMIF(Comp!$A$75:$A$400,Areas!A78,Comp!$F$75:$F$400)</f>
        <v>0</v>
      </c>
      <c r="K78" s="154">
        <f>SUMIF(Comp!$A$75:$A$400,Areas!A78,Comp!$G$75:$G$400)</f>
        <v>0</v>
      </c>
      <c r="L78" s="154"/>
      <c r="M78" s="154">
        <f>SUMIF('Flt III'!D:D,A78,'Flt III'!F:F)/3.2808^3</f>
        <v>9.146675115866806</v>
      </c>
      <c r="N78" s="154">
        <f>SUMIF('Flt IIa'!A:A,A78,'Flt IIa'!H:H)</f>
        <v>0</v>
      </c>
      <c r="O78" s="154"/>
      <c r="P78" s="146">
        <f>M78</f>
        <v>9.146675115866806</v>
      </c>
      <c r="Q78" s="146">
        <f>S78</f>
        <v>0</v>
      </c>
    </row>
    <row r="79" spans="1:17" s="133" customFormat="1">
      <c r="A79" s="139">
        <v>1.24</v>
      </c>
      <c r="B79" s="139" t="str">
        <f>Comp!B102</f>
        <v>TORPEDOS</v>
      </c>
      <c r="C79" s="148">
        <f>IF(H79=0,SUM(C80),H79)</f>
        <v>40.135089359438616</v>
      </c>
      <c r="D79" s="148">
        <f t="shared" ref="D79:F79" si="41">IF(I79=0,SUM(D80),I79)</f>
        <v>0</v>
      </c>
      <c r="E79" s="148">
        <f t="shared" si="41"/>
        <v>0</v>
      </c>
      <c r="F79" s="148">
        <f t="shared" si="41"/>
        <v>0</v>
      </c>
      <c r="H79" s="152">
        <f>SUMIF('Flt III'!D:D,A79,'Flt III'!E:E)/3.2808^2</f>
        <v>0</v>
      </c>
      <c r="I79" s="152">
        <f>SUMIF('Flt IIa'!A:A,A79,'Flt IIa'!G:G)</f>
        <v>0</v>
      </c>
      <c r="J79" s="152">
        <f>SUMIF(Comp!$A$75:$A$400,Areas!A79,Comp!$F$75:$F$400)</f>
        <v>0</v>
      </c>
      <c r="K79" s="152">
        <f>SUMIF(Comp!$A$75:$A$400,Areas!A79,Comp!$G$75:$G$400)</f>
        <v>0</v>
      </c>
      <c r="L79" s="152"/>
      <c r="M79" s="152">
        <f>SUMIF('Flt III'!D:D,A79,'Flt III'!F:F)/3.2808^3</f>
        <v>0</v>
      </c>
      <c r="N79" s="152">
        <f>SUMIF('Flt IIa'!A:A,A79,'Flt IIa'!H:H)</f>
        <v>0</v>
      </c>
      <c r="O79" s="152"/>
      <c r="P79" s="148">
        <f>IF(M79=0,SUM(P80),M79)</f>
        <v>112.0538496392723</v>
      </c>
      <c r="Q79" s="148">
        <f>IF(N79=0,SUM(Q80),N79)</f>
        <v>0</v>
      </c>
    </row>
    <row r="80" spans="1:17" s="147" customFormat="1">
      <c r="A80" s="145" t="s">
        <v>1290</v>
      </c>
      <c r="B80" s="145"/>
      <c r="C80" s="146">
        <f t="shared" ref="C80:D85" si="42">H80</f>
        <v>40.135089359438616</v>
      </c>
      <c r="D80" s="146">
        <f t="shared" ref="D80:D83" si="43">I80</f>
        <v>0</v>
      </c>
      <c r="E80" s="146">
        <f t="shared" ref="E80:E83" si="44">J80</f>
        <v>0</v>
      </c>
      <c r="F80" s="146">
        <f t="shared" ref="F80:F83" si="45">K80</f>
        <v>0</v>
      </c>
      <c r="H80" s="154">
        <f>SUMIF('Flt III'!D:D,A80,'Flt III'!E:E)/3.2808^2</f>
        <v>40.135089359438616</v>
      </c>
      <c r="I80" s="154">
        <f>SUMIF('Flt IIa'!A:A,A80,'Flt IIa'!G:G)</f>
        <v>0</v>
      </c>
      <c r="J80" s="154">
        <f>SUMIF(Comp!$A$75:$A$400,Areas!A80,Comp!$F$75:$F$400)</f>
        <v>0</v>
      </c>
      <c r="K80" s="154">
        <f>SUMIF(Comp!$A$75:$A$400,Areas!A80,Comp!$G$75:$G$400)</f>
        <v>0</v>
      </c>
      <c r="L80" s="154"/>
      <c r="M80" s="154">
        <f>SUMIF('Flt III'!D:D,A80,'Flt III'!F:F)/3.2808^3</f>
        <v>112.0538496392723</v>
      </c>
      <c r="N80" s="154">
        <f>SUMIF('Flt IIa'!A:A,A80,'Flt IIa'!H:H)</f>
        <v>0</v>
      </c>
      <c r="O80" s="154"/>
      <c r="P80" s="146">
        <f>M80</f>
        <v>112.0538496392723</v>
      </c>
      <c r="Q80" s="146">
        <f t="shared" ref="Q80:Q85" si="46">S80</f>
        <v>0</v>
      </c>
    </row>
    <row r="81" spans="1:17" s="133" customFormat="1">
      <c r="A81" s="139">
        <v>1.25</v>
      </c>
      <c r="B81" s="139" t="str">
        <f>Comp!B103</f>
        <v>DEPTH CHARGES</v>
      </c>
      <c r="C81" s="148">
        <f t="shared" si="42"/>
        <v>0</v>
      </c>
      <c r="D81" s="148">
        <f t="shared" si="43"/>
        <v>0</v>
      </c>
      <c r="E81" s="148">
        <f t="shared" si="44"/>
        <v>0</v>
      </c>
      <c r="F81" s="148">
        <f t="shared" si="45"/>
        <v>0</v>
      </c>
      <c r="H81" s="152">
        <f>SUMIF('Flt III'!D:D,A81,'Flt III'!E:E)/3.2808^2</f>
        <v>0</v>
      </c>
      <c r="I81" s="152">
        <f>SUMIF('Flt IIa'!A:A,A81,'Flt IIa'!G:G)</f>
        <v>0</v>
      </c>
      <c r="J81" s="152">
        <f>SUMIF(Comp!$A$75:$A$400,Areas!A81,Comp!$F$75:$F$400)</f>
        <v>0</v>
      </c>
      <c r="K81" s="152">
        <f>SUMIF(Comp!$A$75:$A$400,Areas!A81,Comp!$G$75:$G$400)</f>
        <v>0</v>
      </c>
      <c r="L81" s="152"/>
      <c r="M81" s="152">
        <f>SUMIF('Flt III'!D:D,A81,'Flt III'!F:F)/3.2808^3</f>
        <v>0</v>
      </c>
      <c r="N81" s="152">
        <f>SUMIF('Flt IIa'!A:A,A81,'Flt IIa'!H:H)</f>
        <v>0</v>
      </c>
      <c r="O81" s="152"/>
      <c r="P81" s="148">
        <f>M81</f>
        <v>0</v>
      </c>
      <c r="Q81" s="148">
        <f t="shared" si="46"/>
        <v>0</v>
      </c>
    </row>
    <row r="82" spans="1:17" s="133" customFormat="1">
      <c r="A82" s="139">
        <v>1.26</v>
      </c>
      <c r="B82" s="139" t="str">
        <f>Comp!B104</f>
        <v>MINES</v>
      </c>
      <c r="C82" s="148">
        <f t="shared" si="42"/>
        <v>0</v>
      </c>
      <c r="D82" s="148">
        <f t="shared" si="43"/>
        <v>0</v>
      </c>
      <c r="E82" s="148">
        <f t="shared" si="44"/>
        <v>0</v>
      </c>
      <c r="F82" s="148">
        <f t="shared" si="45"/>
        <v>0</v>
      </c>
      <c r="H82" s="152">
        <f>SUMIF('Flt III'!D:D,A82,'Flt III'!E:E)/3.2808^2</f>
        <v>0</v>
      </c>
      <c r="I82" s="152">
        <f>SUMIF('Flt IIa'!A:A,A82,'Flt IIa'!G:G)</f>
        <v>0</v>
      </c>
      <c r="J82" s="152">
        <f>SUMIF(Comp!$A$75:$A$400,Areas!A82,Comp!$F$75:$F$400)</f>
        <v>0</v>
      </c>
      <c r="K82" s="152">
        <f>SUMIF(Comp!$A$75:$A$400,Areas!A82,Comp!$G$75:$G$400)</f>
        <v>0</v>
      </c>
      <c r="L82" s="152"/>
      <c r="M82" s="152">
        <f>SUMIF('Flt III'!D:D,A82,'Flt III'!F:F)/3.2808^3</f>
        <v>0</v>
      </c>
      <c r="N82" s="152">
        <f>SUMIF('Flt IIa'!A:A,A82,'Flt IIa'!H:H)</f>
        <v>0</v>
      </c>
      <c r="O82" s="152"/>
      <c r="P82" s="148">
        <f>M82</f>
        <v>0</v>
      </c>
      <c r="Q82" s="148">
        <f t="shared" si="46"/>
        <v>0</v>
      </c>
    </row>
    <row r="83" spans="1:17" s="133" customFormat="1">
      <c r="A83" s="139">
        <v>1.27</v>
      </c>
      <c r="B83" s="139" t="str">
        <f>Comp!B105</f>
        <v>MULT EJECT RACK STOW</v>
      </c>
      <c r="C83" s="148">
        <f t="shared" si="42"/>
        <v>0</v>
      </c>
      <c r="D83" s="148">
        <f t="shared" si="43"/>
        <v>0</v>
      </c>
      <c r="E83" s="148">
        <f t="shared" si="44"/>
        <v>0</v>
      </c>
      <c r="F83" s="148">
        <f t="shared" si="45"/>
        <v>0</v>
      </c>
      <c r="H83" s="152">
        <f>SUMIF('Flt III'!D:D,A83,'Flt III'!E:E)/3.2808^2</f>
        <v>0</v>
      </c>
      <c r="I83" s="152">
        <f>SUMIF('Flt IIa'!A:A,A83,'Flt IIa'!G:G)</f>
        <v>0</v>
      </c>
      <c r="J83" s="152">
        <f>SUMIF(Comp!$A$75:$A$400,Areas!A83,Comp!$F$75:$F$400)</f>
        <v>0</v>
      </c>
      <c r="K83" s="152">
        <f>SUMIF(Comp!$A$75:$A$400,Areas!A83,Comp!$G$75:$G$400)</f>
        <v>0</v>
      </c>
      <c r="L83" s="152"/>
      <c r="M83" s="152">
        <f>SUMIF('Flt III'!D:D,A83,'Flt III'!F:F)/3.2808^3</f>
        <v>0</v>
      </c>
      <c r="N83" s="152">
        <f>SUMIF('Flt IIa'!A:A,A83,'Flt IIa'!H:H)</f>
        <v>0</v>
      </c>
      <c r="O83" s="152"/>
      <c r="P83" s="148">
        <f>M83</f>
        <v>0</v>
      </c>
      <c r="Q83" s="148">
        <f t="shared" si="46"/>
        <v>0</v>
      </c>
    </row>
    <row r="84" spans="1:17" s="133" customFormat="1">
      <c r="A84" s="139">
        <v>1.28</v>
      </c>
      <c r="B84" s="139" t="str">
        <f>Comp!B106</f>
        <v>WEAP MODULE STA &amp; SERV INTER</v>
      </c>
      <c r="C84" s="148">
        <f>IF(H84=0,SUM(C85),H84)</f>
        <v>9.2905299443144944</v>
      </c>
      <c r="D84" s="148">
        <f t="shared" ref="D84" si="47">IF(I84=0,SUM(D85),I84)</f>
        <v>14.678680320000002</v>
      </c>
      <c r="E84" s="148">
        <f t="shared" ref="E84" si="48">IF(J84=0,SUM(E85),J84)</f>
        <v>0</v>
      </c>
      <c r="F84" s="148">
        <f t="shared" ref="F84" si="49">IF(K84=0,SUM(F85),K84)</f>
        <v>0</v>
      </c>
      <c r="H84" s="152">
        <f>SUMIF('Flt III'!D:D,A84,'Flt III'!E:E)/3.2808^2</f>
        <v>0</v>
      </c>
      <c r="I84" s="152">
        <f>SUMIF('Flt IIa'!A:A,A84,'Flt IIa'!G:G)</f>
        <v>14.678680320000002</v>
      </c>
      <c r="J84" s="152">
        <f>SUMIF(Comp!$A$75:$A$400,Areas!A84,Comp!$F$75:$F$400)</f>
        <v>0</v>
      </c>
      <c r="K84" s="152">
        <f>SUMIF(Comp!$A$75:$A$400,Areas!A84,Comp!$G$75:$G$400)</f>
        <v>0</v>
      </c>
      <c r="L84" s="152"/>
      <c r="M84" s="152">
        <f>SUMIF('Flt III'!D:D,A84,'Flt III'!F:F)/3.2808^3</f>
        <v>0</v>
      </c>
      <c r="N84" s="152">
        <f>SUMIF('Flt IIa'!A:A,A84,'Flt IIa'!H:H)</f>
        <v>46.156460609999996</v>
      </c>
      <c r="O84" s="152"/>
      <c r="P84" s="148">
        <f>IF(M84=0,M85,M84)</f>
        <v>27.779839902988659</v>
      </c>
      <c r="Q84" s="148">
        <f>IF(N84=0,N85,N84)</f>
        <v>46.156460609999996</v>
      </c>
    </row>
    <row r="85" spans="1:17" s="140" customFormat="1">
      <c r="A85" s="143" t="s">
        <v>1287</v>
      </c>
      <c r="B85" s="143"/>
      <c r="C85" s="144">
        <f t="shared" si="42"/>
        <v>9.2905299443144944</v>
      </c>
      <c r="D85" s="144">
        <f t="shared" si="42"/>
        <v>0</v>
      </c>
      <c r="E85" s="144"/>
      <c r="F85" s="144"/>
      <c r="H85" s="155">
        <f>SUMIF('Flt III'!D:D,A85,'Flt III'!E:E)/3.2808^2</f>
        <v>9.2905299443144944</v>
      </c>
      <c r="I85" s="155">
        <f>SUMIF('Flt IIa'!A:A,A85,'Flt IIa'!G:G)</f>
        <v>0</v>
      </c>
      <c r="J85" s="155">
        <f>SUMIF(Comp!$A$75:$A$400,Areas!A85,Comp!$F$75:$F$400)</f>
        <v>0</v>
      </c>
      <c r="K85" s="155">
        <f>SUMIF(Comp!$A$75:$A$400,Areas!A85,Comp!$G$75:$G$400)</f>
        <v>0</v>
      </c>
      <c r="L85" s="155"/>
      <c r="M85" s="155">
        <f>SUMIF('Flt III'!D:D,A85,'Flt III'!F:F)/3.2808^3</f>
        <v>27.779839902988659</v>
      </c>
      <c r="N85" s="155">
        <f>SUMIF('Flt IIa'!A:A,A85,'Flt IIa'!H:H)</f>
        <v>0</v>
      </c>
      <c r="O85" s="155"/>
      <c r="P85" s="144">
        <f>M85</f>
        <v>27.779839902988659</v>
      </c>
      <c r="Q85" s="144">
        <f t="shared" ref="Q85:Q90" si="50">S85</f>
        <v>0</v>
      </c>
    </row>
    <row r="86" spans="1:17" s="138" customFormat="1">
      <c r="A86" s="136">
        <v>1.3</v>
      </c>
      <c r="B86" s="136" t="str">
        <f>Comp!B107</f>
        <v>AVIATION</v>
      </c>
      <c r="C86" s="149">
        <f>C87+C93+C101+C106+C109+C112+C116+C121+C129</f>
        <v>436.00457028667927</v>
      </c>
      <c r="D86" s="149">
        <f t="shared" ref="D86:F86" si="51">D87+D93+D101+D106+D109+D112+D116+D121+D129</f>
        <v>372.81989952000004</v>
      </c>
      <c r="E86" s="149">
        <f t="shared" si="51"/>
        <v>150.70000000000002</v>
      </c>
      <c r="F86" s="149">
        <f t="shared" si="51"/>
        <v>150.70000000000002</v>
      </c>
      <c r="H86" s="151">
        <f>SUMIF('Flt III'!D:D,A86,'Flt III'!E:E)/3.2808^2</f>
        <v>0</v>
      </c>
      <c r="I86" s="151">
        <f>SUMIF('Flt IIa'!A:A,A86,'Flt IIa'!G:G)</f>
        <v>0</v>
      </c>
      <c r="J86" s="151">
        <f>SUMIF(Comp!$A$75:$A$400,Areas!A86,Comp!$F$75:$F$400)</f>
        <v>150.70000000000002</v>
      </c>
      <c r="K86" s="151">
        <f>SUMIF(Comp!$A$75:$A$400,Areas!A86,Comp!$G$75:$G$400)</f>
        <v>150.70000000000002</v>
      </c>
      <c r="L86" s="151"/>
      <c r="M86" s="151">
        <f>SUMIF('Flt III'!D:D,A86,'Flt III'!F:F)/3.2808^3</f>
        <v>0</v>
      </c>
      <c r="N86" s="151">
        <f>SUMIF('Flt IIa'!A:A,A86,'Flt IIa'!H:H)</f>
        <v>0</v>
      </c>
      <c r="O86" s="151"/>
      <c r="P86" s="149">
        <f>P87+P93+P101+P106+P109+P112+P116+P121+P129</f>
        <v>1871.811842596891</v>
      </c>
      <c r="Q86" s="149">
        <f>Q87+Q93+Q101+Q106+Q109+Q112+Q116+Q121+Q129</f>
        <v>1722.5421198570002</v>
      </c>
    </row>
    <row r="87" spans="1:17" s="133" customFormat="1">
      <c r="A87" s="139">
        <v>1.31</v>
      </c>
      <c r="B87" s="139" t="str">
        <f>Comp!B108</f>
        <v>AVIATION LAUNCH+RECOVERY</v>
      </c>
      <c r="C87" s="148">
        <f>IF(H87=0,SUM(C88),H87)</f>
        <v>0</v>
      </c>
      <c r="D87" s="148">
        <f>IF(I87=0,SUM(D88),I87)</f>
        <v>0</v>
      </c>
      <c r="E87" s="148">
        <f t="shared" ref="E87:F92" si="52">J87</f>
        <v>0</v>
      </c>
      <c r="F87" s="148">
        <f t="shared" si="52"/>
        <v>0</v>
      </c>
      <c r="H87" s="152">
        <f>SUMIF('Flt III'!D:D,A87,'Flt III'!E:E)/3.2808^2</f>
        <v>0</v>
      </c>
      <c r="I87" s="152">
        <f>SUMIF('Flt IIa'!A:A,A87,'Flt IIa'!G:G)</f>
        <v>0</v>
      </c>
      <c r="J87" s="152">
        <f>SUMIF(Comp!$A$75:$A$400,Areas!A87,Comp!$F$75:$F$400)</f>
        <v>0</v>
      </c>
      <c r="K87" s="152">
        <f>SUMIF(Comp!$A$75:$A$400,Areas!A87,Comp!$G$75:$G$400)</f>
        <v>0</v>
      </c>
      <c r="L87" s="152"/>
      <c r="M87" s="152">
        <f>SUMIF('Flt III'!D:D,A87,'Flt III'!F:F)/3.2808^3</f>
        <v>0</v>
      </c>
      <c r="N87" s="152">
        <f>SUMIF('Flt IIa'!A:A,A87,'Flt IIa'!H:H)</f>
        <v>0</v>
      </c>
      <c r="O87" s="152"/>
      <c r="P87" s="148">
        <f>IF(M87=0,SUM(P88),M87)</f>
        <v>0</v>
      </c>
      <c r="Q87" s="148">
        <f>IF(N87=0,SUM(Q88),N87)</f>
        <v>0</v>
      </c>
    </row>
    <row r="88" spans="1:17" s="132" customFormat="1">
      <c r="A88" s="141">
        <v>1.3109999999999999</v>
      </c>
      <c r="B88" s="141" t="str">
        <f>Comp!B109</f>
        <v>LAUNCHING+RECOVERY AREAS</v>
      </c>
      <c r="C88" s="142">
        <f>IF(H88=0,C89,H88)</f>
        <v>0</v>
      </c>
      <c r="D88" s="142">
        <f>IF(I88=0,D89,I88)</f>
        <v>0</v>
      </c>
      <c r="E88" s="142">
        <f>IF(J88=0,E89,J88)</f>
        <v>0</v>
      </c>
      <c r="F88" s="142">
        <f>IF(K88=0,F89,K88)</f>
        <v>0</v>
      </c>
      <c r="H88" s="153">
        <f>SUMIF('Flt III'!D:D,A88,'Flt III'!E:E)/3.2808^2</f>
        <v>0</v>
      </c>
      <c r="I88" s="153">
        <f>SUMIF('Flt IIa'!A:A,A88,'Flt IIa'!G:G)</f>
        <v>0</v>
      </c>
      <c r="J88" s="153">
        <f>SUMIF(Comp!$A$75:$A$400,Areas!A88,Comp!$F$75:$F$400)</f>
        <v>0</v>
      </c>
      <c r="K88" s="153">
        <f>SUMIF(Comp!$A$75:$A$400,Areas!A88,Comp!$G$75:$G$400)</f>
        <v>0</v>
      </c>
      <c r="L88" s="153"/>
      <c r="M88" s="153">
        <f>SUMIF('Flt III'!D:D,A88,'Flt III'!F:F)/3.2808^3</f>
        <v>0</v>
      </c>
      <c r="N88" s="153">
        <f>SUMIF('Flt IIa'!A:A,A88,'Flt IIa'!H:H)</f>
        <v>0</v>
      </c>
      <c r="O88" s="153"/>
      <c r="P88" s="142">
        <f>IF(M88=0,SUM(P89),M88)</f>
        <v>0</v>
      </c>
      <c r="Q88" s="142">
        <f>IF(N88=0,SUM(Q89),N88)</f>
        <v>0</v>
      </c>
    </row>
    <row r="89" spans="1:17" s="140" customFormat="1">
      <c r="A89" s="143">
        <v>1.3111999999999999</v>
      </c>
      <c r="B89" s="143" t="str">
        <f>Comp!B110</f>
        <v>HELICOPTER LANDING AREA</v>
      </c>
      <c r="C89" s="144">
        <f>H89</f>
        <v>0</v>
      </c>
      <c r="D89" s="144">
        <f>I89</f>
        <v>0</v>
      </c>
      <c r="E89" s="144">
        <f t="shared" si="52"/>
        <v>0</v>
      </c>
      <c r="F89" s="144">
        <f t="shared" si="52"/>
        <v>0</v>
      </c>
      <c r="H89" s="155">
        <f>SUMIF('Flt III'!D:D,A89,'Flt III'!E:E)/3.2808^2</f>
        <v>0</v>
      </c>
      <c r="I89" s="155">
        <f>SUMIF('Flt IIa'!A:A,A89,'Flt IIa'!G:G)</f>
        <v>0</v>
      </c>
      <c r="J89" s="155">
        <f>SUMIF(Comp!$A$75:$A$400,Areas!A89,Comp!$F$75:$F$400)</f>
        <v>0</v>
      </c>
      <c r="K89" s="155">
        <f>SUMIF(Comp!$A$75:$A$400,Areas!A89,Comp!$G$75:$G$400)</f>
        <v>0</v>
      </c>
      <c r="L89" s="155"/>
      <c r="M89" s="155">
        <f>SUMIF('Flt III'!D:D,A89,'Flt III'!F:F)/3.2808^3</f>
        <v>0</v>
      </c>
      <c r="N89" s="155">
        <f>SUMIF('Flt IIa'!A:A,A89,'Flt IIa'!H:H)</f>
        <v>0</v>
      </c>
      <c r="O89" s="155"/>
      <c r="P89" s="144">
        <f>M89</f>
        <v>0</v>
      </c>
      <c r="Q89" s="144">
        <f>S89</f>
        <v>0</v>
      </c>
    </row>
    <row r="90" spans="1:17" s="132" customFormat="1">
      <c r="A90" s="141">
        <v>1.3120000000000001</v>
      </c>
      <c r="B90" s="141" t="str">
        <f>Comp!B111</f>
        <v>LAUNCHING+RECOVERY EQUIP</v>
      </c>
      <c r="C90" s="142">
        <f>IF(H90=0,C91,H90)</f>
        <v>42.736437743846679</v>
      </c>
      <c r="D90" s="142">
        <f>IF(I90=0,D91,I90)</f>
        <v>44.407653119999999</v>
      </c>
      <c r="E90" s="142">
        <f>IF(J90=0,E91,J90)</f>
        <v>0</v>
      </c>
      <c r="F90" s="142">
        <f>IF(K90=0,F91,K90)</f>
        <v>0</v>
      </c>
      <c r="H90" s="153">
        <f>SUMIF('Flt III'!D:D,A90,'Flt III'!E:E)/3.2808^2</f>
        <v>0</v>
      </c>
      <c r="I90" s="153">
        <f>SUMIF('Flt IIa'!A:A,A90,'Flt IIa'!G:G)</f>
        <v>44.407653119999999</v>
      </c>
      <c r="J90" s="153">
        <f>SUMIF(Comp!$A$75:$A$400,Areas!A90,Comp!$F$75:$F$400)</f>
        <v>0</v>
      </c>
      <c r="K90" s="153">
        <f>SUMIF(Comp!$A$75:$A$400,Areas!A90,Comp!$G$75:$G$400)</f>
        <v>0</v>
      </c>
      <c r="L90" s="153"/>
      <c r="M90" s="153">
        <f>SUMIF('Flt III'!D:D,A90,'Flt III'!F:F)/3.2808^3</f>
        <v>0</v>
      </c>
      <c r="N90" s="153">
        <f>SUMIF('Flt IIa'!A:A,A90,'Flt IIa'!H:H)</f>
        <v>124.056106707</v>
      </c>
      <c r="O90" s="153"/>
      <c r="P90" s="142">
        <f>IF(M90=0,SUM(P91),M90)</f>
        <v>120.26603472782143</v>
      </c>
      <c r="Q90" s="142">
        <f>IF(N90=0,SUM(Q91),N90)</f>
        <v>124.056106707</v>
      </c>
    </row>
    <row r="91" spans="1:17" s="140" customFormat="1">
      <c r="A91" s="143">
        <v>1.3123</v>
      </c>
      <c r="B91" s="143" t="str">
        <f>Comp!B112</f>
        <v>HELICOPTER RECOVERY</v>
      </c>
      <c r="C91" s="144">
        <f>SUM(C92)+H91</f>
        <v>42.736437743846679</v>
      </c>
      <c r="D91" s="144">
        <f>SUM(D92)+I91</f>
        <v>0</v>
      </c>
      <c r="E91" s="144">
        <f t="shared" si="52"/>
        <v>0</v>
      </c>
      <c r="F91" s="144">
        <f t="shared" si="52"/>
        <v>0</v>
      </c>
      <c r="H91" s="155">
        <f>SUMIF('Flt III'!D:D,A91,'Flt III'!E:E)/3.2808^2</f>
        <v>5.8530338649181317</v>
      </c>
      <c r="I91" s="155">
        <f>SUMIF('Flt IIa'!A:A,A91,'Flt IIa'!G:G)</f>
        <v>0</v>
      </c>
      <c r="J91" s="155">
        <f>SUMIF(Comp!$A$75:$A$400,Areas!A91,Comp!$F$75:$F$400)</f>
        <v>0</v>
      </c>
      <c r="K91" s="155">
        <f>SUMIF(Comp!$A$75:$A$400,Areas!A91,Comp!$G$75:$G$400)</f>
        <v>0</v>
      </c>
      <c r="L91" s="155"/>
      <c r="M91" s="155">
        <f>SUMIF('Flt III'!D:D,A91,'Flt III'!F:F)/3.2808^3</f>
        <v>19.879151490212067</v>
      </c>
      <c r="N91" s="155">
        <f>SUMIF('Flt IIa'!A:A,A91,'Flt IIa'!H:H)</f>
        <v>0</v>
      </c>
      <c r="O91" s="155"/>
      <c r="P91" s="144">
        <f>SUM(P92)+M91</f>
        <v>120.26603472782143</v>
      </c>
      <c r="Q91" s="144">
        <f>SUM(Q92)+N91</f>
        <v>0</v>
      </c>
    </row>
    <row r="92" spans="1:17" s="147" customFormat="1">
      <c r="A92" s="145" t="s">
        <v>1280</v>
      </c>
      <c r="B92" s="145"/>
      <c r="C92" s="146">
        <f>H92</f>
        <v>36.883403878928547</v>
      </c>
      <c r="D92" s="146">
        <f t="shared" ref="D92" si="53">I92</f>
        <v>0</v>
      </c>
      <c r="E92" s="146">
        <f t="shared" si="52"/>
        <v>0</v>
      </c>
      <c r="F92" s="146">
        <f t="shared" si="52"/>
        <v>0</v>
      </c>
      <c r="H92" s="154">
        <f>SUMIF('Flt III'!D:D,A92,'Flt III'!E:E)/3.2808^2</f>
        <v>36.883403878928547</v>
      </c>
      <c r="I92" s="154">
        <f>SUMIF('Flt IIa'!A:A,A92,'Flt IIa'!G:G)</f>
        <v>0</v>
      </c>
      <c r="J92" s="154">
        <f>SUMIF(Comp!$A$75:$A$400,Areas!A92,Comp!$F$75:$F$400)</f>
        <v>0</v>
      </c>
      <c r="K92" s="154">
        <f>SUMIF(Comp!$A$75:$A$400,Areas!A92,Comp!$G$75:$G$400)</f>
        <v>0</v>
      </c>
      <c r="L92" s="154"/>
      <c r="M92" s="154">
        <f>SUMIF('Flt III'!D:D,A92,'Flt III'!F:F)/3.2808^3</f>
        <v>100.38688323760937</v>
      </c>
      <c r="N92" s="154">
        <f>SUMIF('Flt IIa'!A:A,A92,'Flt IIa'!H:H)</f>
        <v>0</v>
      </c>
      <c r="O92" s="154"/>
      <c r="P92" s="146">
        <f>M92</f>
        <v>100.38688323760937</v>
      </c>
      <c r="Q92" s="146">
        <f>S92</f>
        <v>0</v>
      </c>
    </row>
    <row r="93" spans="1:17" s="133" customFormat="1">
      <c r="A93" s="139">
        <v>1.32</v>
      </c>
      <c r="B93" s="139" t="str">
        <f>Comp!B113</f>
        <v>AVIATION CONTROL</v>
      </c>
      <c r="C93" s="148">
        <f>IF(H93=0,SUM(C94),H93)</f>
        <v>9.1047193454282045</v>
      </c>
      <c r="D93" s="148">
        <f>IF(I93=0,SUM(D94),I93)</f>
        <v>7.4322432000000003</v>
      </c>
      <c r="E93" s="148">
        <f>J93</f>
        <v>9.3000000000000007</v>
      </c>
      <c r="F93" s="148">
        <f>K93</f>
        <v>9.3000000000000007</v>
      </c>
      <c r="H93" s="152">
        <f>SUMIF('Flt III'!D:D,A93,'Flt III'!E:E)/3.2808^2</f>
        <v>0</v>
      </c>
      <c r="I93" s="152">
        <f>SUMIF('Flt IIa'!A:A,A93,'Flt IIa'!G:G)</f>
        <v>0</v>
      </c>
      <c r="J93" s="152">
        <f>SUMIF(Comp!$A$75:$A$400,Areas!A93,Comp!$F$75:$F$400)</f>
        <v>9.3000000000000007</v>
      </c>
      <c r="K93" s="152">
        <f>SUMIF(Comp!$A$75:$A$400,Areas!A93,Comp!$G$75:$G$400)</f>
        <v>9.3000000000000007</v>
      </c>
      <c r="L93" s="152"/>
      <c r="M93" s="152">
        <f>SUMIF('Flt III'!D:D,A93,'Flt III'!F:F)/3.2808^3</f>
        <v>0</v>
      </c>
      <c r="N93" s="152">
        <f>SUMIF('Flt IIa'!A:A,A93,'Flt IIa'!H:H)</f>
        <v>0</v>
      </c>
      <c r="O93" s="152"/>
      <c r="P93" s="148">
        <f>IF(M93=0,SUM(P94),M93)</f>
        <v>23.673747358714085</v>
      </c>
      <c r="Q93" s="148">
        <f>IF(S93=0,SUM(Q94),S93)</f>
        <v>20.756248850999999</v>
      </c>
    </row>
    <row r="94" spans="1:17" s="132" customFormat="1">
      <c r="A94" s="141">
        <v>1.321</v>
      </c>
      <c r="B94" s="141" t="str">
        <f>Comp!B114</f>
        <v>FLIGHT CONTROL</v>
      </c>
      <c r="C94" s="142">
        <f>IF(H94=0,C95,H94)</f>
        <v>9.1047193454282045</v>
      </c>
      <c r="D94" s="142">
        <f>IF(I94=0,D95,I94)</f>
        <v>7.4322432000000003</v>
      </c>
      <c r="E94" s="142">
        <f>IF(J94=0,E95,J94)</f>
        <v>9.3000000000000007</v>
      </c>
      <c r="F94" s="142">
        <f>IF(K94=0,F95,K94)</f>
        <v>9.3000000000000007</v>
      </c>
      <c r="H94" s="153">
        <f>SUMIF('Flt III'!D:D,A94,'Flt III'!E:E)/3.2808^2</f>
        <v>0</v>
      </c>
      <c r="I94" s="153">
        <f>SUMIF('Flt IIa'!A:A,A94,'Flt IIa'!G:G)</f>
        <v>7.4322432000000003</v>
      </c>
      <c r="J94" s="153">
        <f>SUMIF(Comp!$A$75:$A$400,Areas!A94,Comp!$F$75:$F$400)</f>
        <v>9.3000000000000007</v>
      </c>
      <c r="K94" s="153">
        <f>SUMIF(Comp!$A$75:$A$400,Areas!A94,Comp!$G$75:$G$400)</f>
        <v>9.3000000000000007</v>
      </c>
      <c r="L94" s="153"/>
      <c r="M94" s="153">
        <f>SUMIF('Flt III'!D:D,A94,'Flt III'!F:F)/3.2808^3</f>
        <v>0</v>
      </c>
      <c r="N94" s="153">
        <f>SUMIF('Flt IIa'!A:A,A94,'Flt IIa'!H:H)</f>
        <v>20.756248850999999</v>
      </c>
      <c r="O94" s="153"/>
      <c r="P94" s="142">
        <f>IF(M94=0,SUM(P95),M94)</f>
        <v>23.673747358714085</v>
      </c>
      <c r="Q94" s="142">
        <f>IF(N94=0,SUM(Q95),N94)</f>
        <v>20.756248850999999</v>
      </c>
    </row>
    <row r="95" spans="1:17" s="147" customFormat="1">
      <c r="A95" s="145" t="s">
        <v>1275</v>
      </c>
      <c r="B95" s="145"/>
      <c r="C95" s="146">
        <f>H95</f>
        <v>9.1047193454282045</v>
      </c>
      <c r="D95" s="146">
        <f t="shared" ref="D95:F95" si="54">I95</f>
        <v>0</v>
      </c>
      <c r="E95" s="146">
        <f t="shared" si="54"/>
        <v>0</v>
      </c>
      <c r="F95" s="146">
        <f t="shared" si="54"/>
        <v>0</v>
      </c>
      <c r="H95" s="154">
        <f>SUMIF('Flt III'!D:D,A95,'Flt III'!E:E)/3.2808^2</f>
        <v>9.1047193454282045</v>
      </c>
      <c r="I95" s="154">
        <f>SUMIF('Flt IIa'!A:A,A95,'Flt IIa'!G:G)</f>
        <v>0</v>
      </c>
      <c r="J95" s="154">
        <f>SUMIF(Comp!$A$75:$A$400,Areas!A95,Comp!$F$75:$F$400)</f>
        <v>0</v>
      </c>
      <c r="K95" s="154">
        <f>SUMIF(Comp!$A$75:$A$400,Areas!A95,Comp!$G$75:$G$400)</f>
        <v>0</v>
      </c>
      <c r="L95" s="154"/>
      <c r="M95" s="154">
        <f>SUMIF('Flt III'!D:D,A95,'Flt III'!F:F)/3.2808^3</f>
        <v>23.673747358714085</v>
      </c>
      <c r="N95" s="154">
        <f>SUMIF('Flt IIa'!A:A,A95,'Flt IIa'!H:H)</f>
        <v>0</v>
      </c>
      <c r="O95" s="154"/>
      <c r="P95" s="146">
        <f>M95</f>
        <v>23.673747358714085</v>
      </c>
      <c r="Q95" s="146">
        <f>S95</f>
        <v>0</v>
      </c>
    </row>
    <row r="96" spans="1:17" s="140" customFormat="1">
      <c r="A96" s="143">
        <v>1.3211999999999999</v>
      </c>
      <c r="B96" s="143" t="str">
        <f>Comp!B115</f>
        <v>HELO FLIGHT CONTROL</v>
      </c>
      <c r="C96" s="144">
        <f>SUM(C97:C98)+H96</f>
        <v>7.4324239554515961</v>
      </c>
      <c r="D96" s="144">
        <f>SUM(D97:D98)+I96</f>
        <v>0</v>
      </c>
      <c r="E96" s="144">
        <f>J96</f>
        <v>9.3000000000000007</v>
      </c>
      <c r="F96" s="144">
        <f>K96</f>
        <v>9.3000000000000007</v>
      </c>
      <c r="H96" s="155">
        <f>SUMIF('Flt III'!D:D,A96,'Flt III'!E:E)/3.2808^2</f>
        <v>0</v>
      </c>
      <c r="I96" s="155">
        <f>SUMIF('Flt IIa'!A:A,A96,'Flt IIa'!G:G)</f>
        <v>0</v>
      </c>
      <c r="J96" s="155">
        <f>SUMIF(Comp!$A$75:$A$400,Areas!A96,Comp!$F$75:$F$400)</f>
        <v>9.3000000000000007</v>
      </c>
      <c r="K96" s="155">
        <f>SUMIF(Comp!$A$75:$A$400,Areas!A96,Comp!$G$75:$G$400)</f>
        <v>9.3000000000000007</v>
      </c>
      <c r="L96" s="155"/>
      <c r="M96" s="155">
        <f>SUMIF('Flt III'!D:D,A96,'Flt III'!F:F)/3.2808^3</f>
        <v>0</v>
      </c>
      <c r="N96" s="155">
        <f>SUMIF('Flt IIa'!A:A,A96,'Flt IIa'!H:H)</f>
        <v>0</v>
      </c>
      <c r="O96" s="155"/>
      <c r="P96" s="144">
        <f>IF(M96=0,SUM(P97:P98)+M96,M96)</f>
        <v>20.757005758298355</v>
      </c>
      <c r="Q96" s="144">
        <f>IF(N96=0,SUM(Q97:Q98)+N96,N96)</f>
        <v>0</v>
      </c>
    </row>
    <row r="97" spans="1:17" s="147" customFormat="1">
      <c r="A97" s="145">
        <v>1.3212010000000001</v>
      </c>
      <c r="B97" s="145" t="str">
        <f>Comp!B116</f>
        <v>HELICOPTER CONTROL STATION</v>
      </c>
      <c r="C97" s="146">
        <f>H97</f>
        <v>0</v>
      </c>
      <c r="D97" s="146">
        <f>I97</f>
        <v>0</v>
      </c>
      <c r="E97" s="146">
        <f>J97</f>
        <v>9.3000000000000007</v>
      </c>
      <c r="F97" s="146">
        <f>K97</f>
        <v>9.3000000000000007</v>
      </c>
      <c r="H97" s="154">
        <f>SUMIF('Flt III'!D:D,A97,'Flt III'!E:E)/3.2808^2</f>
        <v>0</v>
      </c>
      <c r="I97" s="154">
        <f>SUMIF('Flt IIa'!A:A,A97,'Flt IIa'!G:G)</f>
        <v>0</v>
      </c>
      <c r="J97" s="154">
        <f>SUMIF(Comp!$A$75:$A$400,Areas!A97,Comp!$F$75:$F$400)</f>
        <v>9.3000000000000007</v>
      </c>
      <c r="K97" s="154">
        <f>SUMIF(Comp!$A$75:$A$400,Areas!A97,Comp!$G$75:$G$400)</f>
        <v>9.3000000000000007</v>
      </c>
      <c r="L97" s="154"/>
      <c r="M97" s="154">
        <f>SUMIF('Flt III'!D:D,A97,'Flt III'!F:F)/3.2808^3</f>
        <v>0</v>
      </c>
      <c r="N97" s="154">
        <f>SUMIF('Flt IIa'!A:A,A97,'Flt IIa'!H:H)</f>
        <v>0</v>
      </c>
      <c r="O97" s="154"/>
      <c r="P97" s="146">
        <f>M97</f>
        <v>0</v>
      </c>
      <c r="Q97" s="146">
        <f>S97</f>
        <v>0</v>
      </c>
    </row>
    <row r="98" spans="1:17" s="147" customFormat="1">
      <c r="A98" s="145" t="s">
        <v>1272</v>
      </c>
      <c r="B98" s="145"/>
      <c r="C98" s="146">
        <f>H98</f>
        <v>7.4324239554515961</v>
      </c>
      <c r="D98" s="146">
        <f>I98</f>
        <v>0</v>
      </c>
      <c r="E98" s="146">
        <f t="shared" ref="E98:F98" si="55">J98</f>
        <v>0</v>
      </c>
      <c r="F98" s="146">
        <f t="shared" si="55"/>
        <v>0</v>
      </c>
      <c r="H98" s="154">
        <f>SUMIF('Flt III'!D:D,A98,'Flt III'!E:E)/3.2808^2</f>
        <v>7.4324239554515961</v>
      </c>
      <c r="I98" s="154">
        <f>SUMIF('Flt IIa'!A:A,A98,'Flt IIa'!G:G)</f>
        <v>0</v>
      </c>
      <c r="J98" s="154">
        <f>SUMIF(Comp!$A$75:$A$400,Areas!A98,Comp!$F$75:$F$400)</f>
        <v>0</v>
      </c>
      <c r="K98" s="154">
        <f>SUMIF(Comp!$A$75:$A$400,Areas!A98,Comp!$G$75:$G$400)</f>
        <v>0</v>
      </c>
      <c r="L98" s="154"/>
      <c r="M98" s="154">
        <f>SUMIF('Flt III'!D:D,A98,'Flt III'!F:F)/3.2808^3</f>
        <v>20.757005758298355</v>
      </c>
      <c r="N98" s="154">
        <f>SUMIF('Flt IIa'!A:A,A98,'Flt IIa'!H:H)</f>
        <v>0</v>
      </c>
      <c r="O98" s="154"/>
      <c r="P98" s="146">
        <f>M98</f>
        <v>20.757005758298355</v>
      </c>
      <c r="Q98" s="146">
        <f>S98</f>
        <v>0</v>
      </c>
    </row>
    <row r="99" spans="1:17" s="132" customFormat="1">
      <c r="A99" s="141">
        <v>1.3220000000000001</v>
      </c>
      <c r="B99" s="141" t="str">
        <f>Comp!B117</f>
        <v>NAVIGATION</v>
      </c>
      <c r="C99" s="142">
        <f>H99</f>
        <v>0</v>
      </c>
      <c r="D99" s="142">
        <f>I99</f>
        <v>0</v>
      </c>
      <c r="E99" s="142">
        <f t="shared" ref="E99:F101" si="56">J99</f>
        <v>0</v>
      </c>
      <c r="F99" s="142">
        <f t="shared" si="56"/>
        <v>0</v>
      </c>
      <c r="H99" s="153">
        <f>SUMIF('Flt III'!D:D,A99,'Flt III'!E:E)/3.2808^2</f>
        <v>0</v>
      </c>
      <c r="I99" s="153">
        <f>SUMIF('Flt IIa'!A:A,A99,'Flt IIa'!G:G)</f>
        <v>0</v>
      </c>
      <c r="J99" s="153">
        <f>SUMIF(Comp!$A$75:$A$400,Areas!A99,Comp!$F$75:$F$400)</f>
        <v>0</v>
      </c>
      <c r="K99" s="153">
        <f>SUMIF(Comp!$A$75:$A$400,Areas!A99,Comp!$G$75:$G$400)</f>
        <v>0</v>
      </c>
      <c r="L99" s="153"/>
      <c r="M99" s="153">
        <f>SUMIF('Flt III'!D:D,A99,'Flt III'!F:F)/3.2808^3</f>
        <v>0</v>
      </c>
      <c r="N99" s="153">
        <f>SUMIF('Flt IIa'!A:A,A99,'Flt IIa'!H:H)</f>
        <v>0</v>
      </c>
      <c r="O99" s="153"/>
      <c r="P99" s="142">
        <f>M99</f>
        <v>0</v>
      </c>
      <c r="Q99" s="142">
        <f>S99</f>
        <v>0</v>
      </c>
    </row>
    <row r="100" spans="1:17" s="132" customFormat="1">
      <c r="A100" s="141">
        <v>1.323</v>
      </c>
      <c r="B100" s="141" t="str">
        <f>Comp!B118</f>
        <v>OPERATIONS</v>
      </c>
      <c r="C100" s="142">
        <f>H100</f>
        <v>0</v>
      </c>
      <c r="D100" s="142">
        <f>I100</f>
        <v>0</v>
      </c>
      <c r="E100" s="142">
        <f t="shared" si="56"/>
        <v>0</v>
      </c>
      <c r="F100" s="142">
        <f t="shared" si="56"/>
        <v>0</v>
      </c>
      <c r="H100" s="153">
        <f>SUMIF('Flt III'!D:D,A100,'Flt III'!E:E)/3.2808^2</f>
        <v>0</v>
      </c>
      <c r="I100" s="153">
        <f>SUMIF('Flt IIa'!A:A,A100,'Flt IIa'!G:G)</f>
        <v>0</v>
      </c>
      <c r="J100" s="153">
        <f>SUMIF(Comp!$A$75:$A$400,Areas!A100,Comp!$F$75:$F$400)</f>
        <v>0</v>
      </c>
      <c r="K100" s="153">
        <f>SUMIF(Comp!$A$75:$A$400,Areas!A100,Comp!$G$75:$G$400)</f>
        <v>0</v>
      </c>
      <c r="L100" s="153"/>
      <c r="M100" s="153">
        <f>SUMIF('Flt III'!D:D,A100,'Flt III'!F:F)/3.2808^3</f>
        <v>0</v>
      </c>
      <c r="N100" s="153">
        <f>SUMIF('Flt IIa'!A:A,A100,'Flt IIa'!H:H)</f>
        <v>0</v>
      </c>
      <c r="O100" s="153"/>
      <c r="P100" s="142">
        <f>M100</f>
        <v>0</v>
      </c>
      <c r="Q100" s="142">
        <f>S100</f>
        <v>0</v>
      </c>
    </row>
    <row r="101" spans="1:17" s="133" customFormat="1">
      <c r="A101" s="139">
        <v>1.33</v>
      </c>
      <c r="B101" s="139" t="str">
        <f>Comp!B119</f>
        <v>AVIATION HANDLING</v>
      </c>
      <c r="C101" s="148">
        <f>IF(H101=0,SUM(C102,C104,C105),H101)</f>
        <v>0</v>
      </c>
      <c r="D101" s="148">
        <f>IF(I101=0,SUM(D102,D104,D105),I101)</f>
        <v>0</v>
      </c>
      <c r="E101" s="148">
        <f t="shared" si="56"/>
        <v>0</v>
      </c>
      <c r="F101" s="148">
        <f t="shared" si="56"/>
        <v>0</v>
      </c>
      <c r="H101" s="152">
        <f>SUMIF('Flt III'!D:D,A101,'Flt III'!E:E)/3.2808^2</f>
        <v>0</v>
      </c>
      <c r="I101" s="152">
        <f>SUMIF('Flt IIa'!A:A,A101,'Flt IIa'!G:G)</f>
        <v>0</v>
      </c>
      <c r="J101" s="152">
        <f>SUMIF(Comp!$A$75:$A$400,Areas!A101,Comp!$F$75:$F$400)</f>
        <v>0</v>
      </c>
      <c r="K101" s="152">
        <f>SUMIF(Comp!$A$75:$A$400,Areas!A101,Comp!$G$75:$G$400)</f>
        <v>0</v>
      </c>
      <c r="L101" s="152"/>
      <c r="M101" s="152">
        <f>SUMIF('Flt III'!D:D,A101,'Flt III'!F:F)/3.2808^3</f>
        <v>0</v>
      </c>
      <c r="N101" s="152">
        <f>SUMIF('Flt IIa'!A:A,A101,'Flt IIa'!H:H)</f>
        <v>0</v>
      </c>
      <c r="O101" s="152"/>
      <c r="P101" s="148">
        <f>IF(M101=0,SUM(P102,P104,P105),M101)</f>
        <v>29.847045114933788</v>
      </c>
      <c r="Q101" s="148">
        <f>IF(N101=0,SUM(Q102,Q104,Q105),N101)</f>
        <v>0</v>
      </c>
    </row>
    <row r="102" spans="1:17" s="132" customFormat="1">
      <c r="A102" s="141">
        <v>1.331</v>
      </c>
      <c r="B102" s="141"/>
      <c r="C102" s="142">
        <f>IF(H102=0,C103,H102)</f>
        <v>0</v>
      </c>
      <c r="D102" s="142">
        <f>IF(I102=0,D103,I102)</f>
        <v>0</v>
      </c>
      <c r="E102" s="142">
        <f>IF(J102=0,E103,J102)</f>
        <v>0</v>
      </c>
      <c r="F102" s="142">
        <f>IF(K102=0,F103,K102)</f>
        <v>0</v>
      </c>
      <c r="H102" s="153">
        <f>SUMIF('Flt III'!D:D,A102,'Flt III'!E:E)/3.2808^2</f>
        <v>0</v>
      </c>
      <c r="I102" s="153">
        <f>SUMIF('Flt IIa'!A:A,A102,'Flt IIa'!G:G)</f>
        <v>0</v>
      </c>
      <c r="J102" s="153">
        <f>SUMIF(Comp!$A$75:$A$400,Areas!A102,Comp!$F$75:$F$400)</f>
        <v>0</v>
      </c>
      <c r="K102" s="153">
        <f>SUMIF(Comp!$A$75:$A$400,Areas!A102,Comp!$G$75:$G$400)</f>
        <v>0</v>
      </c>
      <c r="L102" s="153"/>
      <c r="M102" s="153">
        <f>SUMIF('Flt III'!D:D,A102,'Flt III'!F:F)/3.2808^3</f>
        <v>0</v>
      </c>
      <c r="N102" s="153">
        <f>SUMIF('Flt IIa'!A:A,A102,'Flt IIa'!H:H)</f>
        <v>0</v>
      </c>
      <c r="O102" s="153"/>
      <c r="P102" s="142">
        <f>IF(M102=0,SUM(P103),M102)</f>
        <v>29.847045114933788</v>
      </c>
      <c r="Q102" s="142">
        <f>IF(N102=0,SUM(Q103),N102)</f>
        <v>0</v>
      </c>
    </row>
    <row r="103" spans="1:17" s="147" customFormat="1">
      <c r="A103" s="145" t="s">
        <v>1269</v>
      </c>
      <c r="B103" s="145" t="str">
        <f>Comp!B120</f>
        <v>AIRCRAFT ELEVATORS</v>
      </c>
      <c r="C103" s="146">
        <f>H103</f>
        <v>0</v>
      </c>
      <c r="D103" s="146">
        <f>I103</f>
        <v>0</v>
      </c>
      <c r="E103" s="146">
        <f t="shared" ref="E103:F107" si="57">J103</f>
        <v>0</v>
      </c>
      <c r="F103" s="146">
        <f t="shared" si="57"/>
        <v>0</v>
      </c>
      <c r="H103" s="154">
        <f>SUMIF('Flt III'!D:D,A103,'Flt III'!E:E)/3.2808^2</f>
        <v>0</v>
      </c>
      <c r="I103" s="154">
        <f>SUMIF('Flt IIa'!A:A,A103,'Flt IIa'!G:G)</f>
        <v>0</v>
      </c>
      <c r="J103" s="154">
        <f>SUMIF(Comp!$A$75:$A$400,Areas!A103,Comp!$F$75:$F$400)</f>
        <v>0</v>
      </c>
      <c r="K103" s="154">
        <f>SUMIF(Comp!$A$75:$A$400,Areas!A103,Comp!$G$75:$G$400)</f>
        <v>0</v>
      </c>
      <c r="L103" s="154"/>
      <c r="M103" s="154">
        <f>SUMIF('Flt III'!D:D,A103,'Flt III'!F:F)/3.2808^3</f>
        <v>29.847045114933788</v>
      </c>
      <c r="N103" s="154">
        <f>SUMIF('Flt IIa'!A:A,A103,'Flt IIa'!H:H)</f>
        <v>0</v>
      </c>
      <c r="O103" s="154"/>
      <c r="P103" s="146">
        <f>M103</f>
        <v>29.847045114933788</v>
      </c>
      <c r="Q103" s="146">
        <f>S103</f>
        <v>0</v>
      </c>
    </row>
    <row r="104" spans="1:17" s="132" customFormat="1">
      <c r="A104" s="141">
        <v>1.3320000000000001</v>
      </c>
      <c r="B104" s="141" t="str">
        <f>Comp!B121</f>
        <v>AIRCRAFT CRANE</v>
      </c>
      <c r="C104" s="142">
        <f>H104</f>
        <v>0</v>
      </c>
      <c r="D104" s="142">
        <f>I104</f>
        <v>0</v>
      </c>
      <c r="E104" s="142">
        <f t="shared" si="57"/>
        <v>0</v>
      </c>
      <c r="F104" s="142">
        <f t="shared" si="57"/>
        <v>0</v>
      </c>
      <c r="H104" s="153">
        <f>SUMIF('Flt III'!D:D,A104,'Flt III'!E:E)/3.2808^2</f>
        <v>0</v>
      </c>
      <c r="I104" s="153">
        <f>SUMIF('Flt IIa'!A:A,A104,'Flt IIa'!G:G)</f>
        <v>0</v>
      </c>
      <c r="J104" s="153">
        <f>SUMIF(Comp!$A$75:$A$400,Areas!A104,Comp!$F$75:$F$400)</f>
        <v>0</v>
      </c>
      <c r="K104" s="153">
        <f>SUMIF(Comp!$A$75:$A$400,Areas!A104,Comp!$G$75:$G$400)</f>
        <v>0</v>
      </c>
      <c r="L104" s="153"/>
      <c r="M104" s="153">
        <f>SUMIF('Flt III'!D:D,A104,'Flt III'!F:F)/3.2808^3</f>
        <v>0</v>
      </c>
      <c r="N104" s="153">
        <f>SUMIF('Flt IIa'!A:A,A104,'Flt IIa'!H:H)</f>
        <v>0</v>
      </c>
      <c r="O104" s="153"/>
      <c r="P104" s="142">
        <f>M104</f>
        <v>0</v>
      </c>
      <c r="Q104" s="142">
        <f>S104</f>
        <v>0</v>
      </c>
    </row>
    <row r="105" spans="1:17" s="132" customFormat="1">
      <c r="A105" s="141">
        <v>1.3340000000000001</v>
      </c>
      <c r="B105" s="141" t="str">
        <f>Comp!B122</f>
        <v>GROUND SUPPORT EQUIPMENT</v>
      </c>
      <c r="C105" s="142">
        <f>H105</f>
        <v>0</v>
      </c>
      <c r="D105" s="142">
        <f>I105</f>
        <v>0</v>
      </c>
      <c r="E105" s="142">
        <f t="shared" si="57"/>
        <v>0</v>
      </c>
      <c r="F105" s="142">
        <f t="shared" si="57"/>
        <v>0</v>
      </c>
      <c r="H105" s="153">
        <f>SUMIF('Flt III'!D:D,A105,'Flt III'!E:E)/3.2808^2</f>
        <v>0</v>
      </c>
      <c r="I105" s="153">
        <f>SUMIF('Flt IIa'!A:A,A105,'Flt IIa'!G:G)</f>
        <v>0</v>
      </c>
      <c r="J105" s="153">
        <f>SUMIF(Comp!$A$75:$A$400,Areas!A105,Comp!$F$75:$F$400)</f>
        <v>0</v>
      </c>
      <c r="K105" s="153">
        <f>SUMIF(Comp!$A$75:$A$400,Areas!A105,Comp!$G$75:$G$400)</f>
        <v>0</v>
      </c>
      <c r="L105" s="153"/>
      <c r="M105" s="153">
        <f>SUMIF('Flt III'!D:D,A105,'Flt III'!F:F)/3.2808^3</f>
        <v>0</v>
      </c>
      <c r="N105" s="153">
        <f>SUMIF('Flt IIa'!A:A,A105,'Flt IIa'!H:H)</f>
        <v>0</v>
      </c>
      <c r="O105" s="153"/>
      <c r="P105" s="142">
        <f>M105</f>
        <v>0</v>
      </c>
      <c r="Q105" s="142">
        <f>S105</f>
        <v>0</v>
      </c>
    </row>
    <row r="106" spans="1:17" s="133" customFormat="1">
      <c r="A106" s="139">
        <v>1.34</v>
      </c>
      <c r="B106" s="139" t="str">
        <f>Comp!B123</f>
        <v>AIRCRAFT STOWAGE</v>
      </c>
      <c r="C106" s="148">
        <f>IF(H106=0,SUM(C107,C108),H106)</f>
        <v>221.48623387245755</v>
      </c>
      <c r="D106" s="148">
        <f>IF(I106=0,SUM(D107,D108),I106)</f>
        <v>216.27827712000004</v>
      </c>
      <c r="E106" s="148">
        <f t="shared" si="57"/>
        <v>0</v>
      </c>
      <c r="F106" s="148">
        <f t="shared" si="57"/>
        <v>0</v>
      </c>
      <c r="H106" s="152">
        <f>SUMIF('Flt III'!D:D,A106,'Flt III'!E:E)/3.2808^2</f>
        <v>0</v>
      </c>
      <c r="I106" s="152">
        <f>SUMIF('Flt IIa'!A:A,A106,'Flt IIa'!G:G)</f>
        <v>216.27827712000004</v>
      </c>
      <c r="J106" s="152">
        <f>SUMIF(Comp!$A$75:$A$400,Areas!A106,Comp!$F$75:$F$400)</f>
        <v>0</v>
      </c>
      <c r="K106" s="152">
        <f>SUMIF(Comp!$A$75:$A$400,Areas!A106,Comp!$G$75:$G$400)</f>
        <v>0</v>
      </c>
      <c r="L106" s="152"/>
      <c r="M106" s="152">
        <f>SUMIF('Flt III'!D:D,A106,'Flt III'!F:F)/3.2808^3</f>
        <v>0</v>
      </c>
      <c r="N106" s="152">
        <f>SUMIF('Flt IIa'!A:A,A106,'Flt IIa'!H:H)</f>
        <v>1150.286958834</v>
      </c>
      <c r="O106" s="152"/>
      <c r="P106" s="148">
        <f>IF(M106=0,SUM(P107,P108),M106)</f>
        <v>1148.8563760084096</v>
      </c>
      <c r="Q106" s="148">
        <f>IF(N106=0,SUM(Q107,Q108),N106)</f>
        <v>1150.286958834</v>
      </c>
    </row>
    <row r="107" spans="1:17" s="147" customFormat="1">
      <c r="A107" s="145" t="s">
        <v>1264</v>
      </c>
      <c r="B107" s="145"/>
      <c r="C107" s="146">
        <f>H107</f>
        <v>221.48623387245755</v>
      </c>
      <c r="D107" s="146">
        <f>I107</f>
        <v>0</v>
      </c>
      <c r="E107" s="146">
        <f t="shared" si="57"/>
        <v>0</v>
      </c>
      <c r="F107" s="146">
        <f t="shared" si="57"/>
        <v>0</v>
      </c>
      <c r="H107" s="154">
        <f>SUMIF('Flt III'!D:D,A107,'Flt III'!E:E)/3.2808^2</f>
        <v>221.48623387245755</v>
      </c>
      <c r="I107" s="154">
        <f>SUMIF('Flt IIa'!A:A,A107,'Flt IIa'!G:G)</f>
        <v>0</v>
      </c>
      <c r="J107" s="154">
        <f>SUMIF(Comp!$A$75:$A$400,Areas!A107,Comp!$F$75:$F$400)</f>
        <v>0</v>
      </c>
      <c r="K107" s="154">
        <f>SUMIF(Comp!$A$75:$A$400,Areas!A107,Comp!$G$75:$G$400)</f>
        <v>0</v>
      </c>
      <c r="L107" s="154"/>
      <c r="M107" s="154">
        <f>SUMIF('Flt III'!D:D,A107,'Flt III'!F:F)/3.2808^3</f>
        <v>1148.8563760084096</v>
      </c>
      <c r="N107" s="154">
        <f>SUMIF('Flt IIa'!A:A,A107,'Flt IIa'!H:H)</f>
        <v>0</v>
      </c>
      <c r="O107" s="154"/>
      <c r="P107" s="146">
        <f>M107</f>
        <v>1148.8563760084096</v>
      </c>
      <c r="Q107" s="146">
        <f>S107</f>
        <v>0</v>
      </c>
    </row>
    <row r="108" spans="1:17" s="132" customFormat="1">
      <c r="A108" s="141">
        <v>1.3420000000000001</v>
      </c>
      <c r="B108" s="141" t="str">
        <f>Comp!B124</f>
        <v>HELICOPTER HANGAR</v>
      </c>
      <c r="C108" s="142">
        <f>H108</f>
        <v>0</v>
      </c>
      <c r="D108" s="142">
        <f>I108</f>
        <v>0</v>
      </c>
      <c r="E108" s="142">
        <f t="shared" ref="E108:F111" si="58">J108</f>
        <v>0</v>
      </c>
      <c r="F108" s="142">
        <f t="shared" si="58"/>
        <v>0</v>
      </c>
      <c r="H108" s="153">
        <f>SUMIF('Flt III'!D:D,A108,'Flt III'!E:E)/3.2808^2</f>
        <v>0</v>
      </c>
      <c r="I108" s="153">
        <f>SUMIF('Flt IIa'!A:A,A108,'Flt IIa'!G:G)</f>
        <v>0</v>
      </c>
      <c r="J108" s="153">
        <f>SUMIF(Comp!$A$75:$A$400,Areas!A108,Comp!$F$75:$F$400)</f>
        <v>0</v>
      </c>
      <c r="K108" s="153">
        <f>SUMIF(Comp!$A$75:$A$400,Areas!A108,Comp!$G$75:$G$400)</f>
        <v>0</v>
      </c>
      <c r="L108" s="153"/>
      <c r="M108" s="153">
        <f>SUMIF('Flt III'!D:D,A108,'Flt III'!F:F)/3.2808^3</f>
        <v>0</v>
      </c>
      <c r="N108" s="153">
        <f>SUMIF('Flt IIa'!A:A,A108,'Flt IIa'!H:H)</f>
        <v>0</v>
      </c>
      <c r="O108" s="153"/>
      <c r="P108" s="142">
        <f>M108</f>
        <v>0</v>
      </c>
      <c r="Q108" s="142">
        <f>S108</f>
        <v>0</v>
      </c>
    </row>
    <row r="109" spans="1:17" s="133" customFormat="1">
      <c r="A109" s="139">
        <v>1.35</v>
      </c>
      <c r="B109" s="139" t="str">
        <f>Comp!B125</f>
        <v>AVIATION ADMINISTRATION</v>
      </c>
      <c r="C109" s="148">
        <f>IF(H109=0,SUM(C110,C112,C113),H109)</f>
        <v>25.54895734686486</v>
      </c>
      <c r="D109" s="148">
        <f>IF(I109=0,SUM(D110,D112,D113),I109)</f>
        <v>25.548336000000003</v>
      </c>
      <c r="E109" s="148">
        <f t="shared" si="58"/>
        <v>0</v>
      </c>
      <c r="F109" s="148">
        <f t="shared" si="58"/>
        <v>0</v>
      </c>
      <c r="H109" s="152">
        <f>SUMIF('Flt III'!D:D,A109,'Flt III'!E:E)/3.2808^2</f>
        <v>0</v>
      </c>
      <c r="I109" s="152">
        <f>SUMIF('Flt IIa'!A:A,A109,'Flt IIa'!G:G)</f>
        <v>0</v>
      </c>
      <c r="J109" s="152">
        <f>SUMIF(Comp!$A$75:$A$400,Areas!A109,Comp!$F$75:$F$400)</f>
        <v>0</v>
      </c>
      <c r="K109" s="152">
        <f>SUMIF(Comp!$A$75:$A$400,Areas!A109,Comp!$G$75:$G$400)</f>
        <v>0</v>
      </c>
      <c r="L109" s="152"/>
      <c r="M109" s="152">
        <f>SUMIF('Flt III'!D:D,A109,'Flt III'!F:F)/3.2808^3</f>
        <v>0</v>
      </c>
      <c r="N109" s="152">
        <f>SUMIF('Flt IIa'!A:A,A109,'Flt IIa'!H:H)</f>
        <v>0</v>
      </c>
      <c r="O109" s="152"/>
      <c r="P109" s="148">
        <f>IF(M109=0,SUM(P110,P112,P113),M109)</f>
        <v>72.890222130777573</v>
      </c>
      <c r="Q109" s="148">
        <f>IF(S109=0,SUM(Q110,Q112,Q113),S109)</f>
        <v>72.887564177999991</v>
      </c>
    </row>
    <row r="110" spans="1:17" s="132" customFormat="1">
      <c r="A110" s="141">
        <v>1.353</v>
      </c>
      <c r="B110" s="141" t="str">
        <f>Comp!B126</f>
        <v>AIR WING</v>
      </c>
      <c r="C110" s="142">
        <f>IF(H110=0,C111,H110)</f>
        <v>6.9678974582358713</v>
      </c>
      <c r="D110" s="142">
        <f>IF(I110=0,D111,I110)</f>
        <v>6.9677280000000001</v>
      </c>
      <c r="E110" s="142">
        <f>IF(J110=0,E111,J110)</f>
        <v>0</v>
      </c>
      <c r="F110" s="142">
        <f>IF(K110=0,F111,K110)</f>
        <v>0</v>
      </c>
      <c r="H110" s="153">
        <f>SUMIF('Flt III'!D:D,A110,'Flt III'!E:E)/3.2808^2</f>
        <v>0</v>
      </c>
      <c r="I110" s="153">
        <f>SUMIF('Flt IIa'!A:A,A110,'Flt IIa'!G:G)</f>
        <v>6.9677280000000001</v>
      </c>
      <c r="J110" s="153">
        <f>SUMIF(Comp!$A$75:$A$400,Areas!A110,Comp!$F$75:$F$400)</f>
        <v>0</v>
      </c>
      <c r="K110" s="153">
        <f>SUMIF(Comp!$A$75:$A$400,Areas!A110,Comp!$G$75:$G$400)</f>
        <v>0</v>
      </c>
      <c r="L110" s="153"/>
      <c r="M110" s="153">
        <f>SUMIF('Flt III'!D:D,A110,'Flt III'!F:F)/3.2808^3</f>
        <v>0</v>
      </c>
      <c r="N110" s="153">
        <f>SUMIF('Flt IIa'!A:A,A110,'Flt IIa'!H:H)</f>
        <v>20.274862452000001</v>
      </c>
      <c r="O110" s="153"/>
      <c r="P110" s="142">
        <f>IF(M110=0,SUM(P111),M110)</f>
        <v>20.27560180483168</v>
      </c>
      <c r="Q110" s="142">
        <f>IF(N110=0,SUM(Q111),N110)</f>
        <v>20.274862452000001</v>
      </c>
    </row>
    <row r="111" spans="1:17" s="147" customFormat="1">
      <c r="A111" s="145" t="s">
        <v>1261</v>
      </c>
      <c r="B111" s="145"/>
      <c r="C111" s="146">
        <f>H111</f>
        <v>6.9678974582358713</v>
      </c>
      <c r="D111" s="146">
        <f>I111</f>
        <v>0</v>
      </c>
      <c r="E111" s="146">
        <f t="shared" si="58"/>
        <v>0</v>
      </c>
      <c r="F111" s="146">
        <f t="shared" si="58"/>
        <v>0</v>
      </c>
      <c r="H111" s="154">
        <f>SUMIF('Flt III'!D:D,A111,'Flt III'!E:E)/3.2808^2</f>
        <v>6.9678974582358713</v>
      </c>
      <c r="I111" s="154">
        <f>SUMIF('Flt IIa'!A:A,A111,'Flt IIa'!G:G)</f>
        <v>0</v>
      </c>
      <c r="J111" s="154">
        <f>SUMIF(Comp!$A$75:$A$400,Areas!A111,Comp!$F$75:$F$400)</f>
        <v>0</v>
      </c>
      <c r="K111" s="154">
        <f>SUMIF(Comp!$A$75:$A$400,Areas!A111,Comp!$G$75:$G$400)</f>
        <v>0</v>
      </c>
      <c r="L111" s="154"/>
      <c r="M111" s="154">
        <f>SUMIF('Flt III'!D:D,A111,'Flt III'!F:F)/3.2808^3</f>
        <v>20.27560180483168</v>
      </c>
      <c r="N111" s="154">
        <f>SUMIF('Flt IIa'!A:A,A111,'Flt IIa'!H:H)</f>
        <v>0</v>
      </c>
      <c r="O111" s="154"/>
      <c r="P111" s="146">
        <f>M111</f>
        <v>20.27560180483168</v>
      </c>
      <c r="Q111" s="146">
        <f>S111</f>
        <v>0</v>
      </c>
    </row>
    <row r="112" spans="1:17" s="133" customFormat="1">
      <c r="A112" s="139">
        <v>1.36</v>
      </c>
      <c r="B112" s="139" t="str">
        <f>Comp!B127</f>
        <v>AVIATION MAINTENANCE</v>
      </c>
      <c r="C112" s="148">
        <f>IF(H112=0,SUM(C113,C114),H112)</f>
        <v>18.581059888628989</v>
      </c>
      <c r="D112" s="148">
        <f>IF(I112=0,SUM(D113,D114),I112)</f>
        <v>18.580608000000002</v>
      </c>
      <c r="E112" s="148">
        <f t="shared" ref="E112:F115" si="59">J112</f>
        <v>0</v>
      </c>
      <c r="F112" s="148">
        <f t="shared" si="59"/>
        <v>0</v>
      </c>
      <c r="H112" s="152">
        <f>SUMIF('Flt III'!D:D,A112,'Flt III'!E:E)/3.2808^2</f>
        <v>0</v>
      </c>
      <c r="I112" s="152">
        <f>SUMIF('Flt IIa'!A:A,A112,'Flt IIa'!G:G)</f>
        <v>18.580608000000002</v>
      </c>
      <c r="J112" s="152">
        <f>SUMIF(Comp!$A$75:$A$400,Areas!A112,Comp!$F$75:$F$400)</f>
        <v>0</v>
      </c>
      <c r="K112" s="152">
        <f>SUMIF(Comp!$A$75:$A$400,Areas!A112,Comp!$G$75:$G$400)</f>
        <v>0</v>
      </c>
      <c r="L112" s="152"/>
      <c r="M112" s="152">
        <f>SUMIF('Flt III'!D:D,A112,'Flt III'!F:F)/3.2808^3</f>
        <v>0</v>
      </c>
      <c r="N112" s="152">
        <f>SUMIF('Flt IIa'!A:A,A112,'Flt IIa'!H:H)</f>
        <v>52.612701725999997</v>
      </c>
      <c r="O112" s="152"/>
      <c r="P112" s="148">
        <f>IF(M112=0,SUM(P113,P114),M112)</f>
        <v>52.6146203259459</v>
      </c>
      <c r="Q112" s="148">
        <f>IF(N112=0,SUM(Q113,Q114),N112)</f>
        <v>52.612701725999997</v>
      </c>
    </row>
    <row r="113" spans="1:17" s="132" customFormat="1">
      <c r="A113" s="141">
        <v>1.361</v>
      </c>
      <c r="B113" s="141" t="str">
        <f>Comp!B128</f>
        <v>AIRFRAME SHOPS</v>
      </c>
      <c r="C113" s="142">
        <f>H113</f>
        <v>0</v>
      </c>
      <c r="D113" s="142">
        <f>I113</f>
        <v>0</v>
      </c>
      <c r="E113" s="142">
        <f t="shared" si="59"/>
        <v>0</v>
      </c>
      <c r="F113" s="142">
        <f t="shared" si="59"/>
        <v>0</v>
      </c>
      <c r="H113" s="153">
        <f>SUMIF('Flt III'!D:D,A113,'Flt III'!E:E)/3.2808^2</f>
        <v>0</v>
      </c>
      <c r="I113" s="153">
        <f>SUMIF('Flt IIa'!A:A,A113,'Flt IIa'!G:G)</f>
        <v>0</v>
      </c>
      <c r="J113" s="153">
        <f>SUMIF(Comp!$A$75:$A$400,Areas!A113,Comp!$F$75:$F$400)</f>
        <v>0</v>
      </c>
      <c r="K113" s="153">
        <f>SUMIF(Comp!$A$75:$A$400,Areas!A113,Comp!$G$75:$G$400)</f>
        <v>0</v>
      </c>
      <c r="L113" s="153"/>
      <c r="M113" s="153">
        <f>SUMIF('Flt III'!D:D,A113,'Flt III'!F:F)/3.2808^3</f>
        <v>0</v>
      </c>
      <c r="N113" s="153">
        <f>SUMIF('Flt IIa'!A:A,A113,'Flt IIa'!H:H)</f>
        <v>0</v>
      </c>
      <c r="O113" s="153"/>
      <c r="P113" s="142">
        <f>M113</f>
        <v>0</v>
      </c>
      <c r="Q113" s="142">
        <f>S113</f>
        <v>0</v>
      </c>
    </row>
    <row r="114" spans="1:17" s="132" customFormat="1">
      <c r="A114" s="141">
        <v>1.369</v>
      </c>
      <c r="B114" s="141" t="str">
        <f>Comp!B129</f>
        <v>ORGANIZATIONAL LEVEL MAINTANENCE</v>
      </c>
      <c r="C114" s="142">
        <f>IF(H114=0,C115,H114)</f>
        <v>18.581059888628989</v>
      </c>
      <c r="D114" s="142">
        <f>IF(I114=0,D115,I114)</f>
        <v>0</v>
      </c>
      <c r="E114" s="142">
        <f>IF(J114=0,E115,J114)</f>
        <v>0</v>
      </c>
      <c r="F114" s="142">
        <f>IF(K114=0,F115,K114)</f>
        <v>0</v>
      </c>
      <c r="H114" s="153">
        <f>SUMIF('Flt III'!D:D,A114,'Flt III'!E:E)/3.2808^2</f>
        <v>0</v>
      </c>
      <c r="I114" s="153">
        <f>SUMIF('Flt IIa'!A:A,A114,'Flt IIa'!G:G)</f>
        <v>0</v>
      </c>
      <c r="J114" s="153">
        <f>SUMIF(Comp!$A$75:$A$400,Areas!A114,Comp!$F$75:$F$400)</f>
        <v>0</v>
      </c>
      <c r="K114" s="153">
        <f>SUMIF(Comp!$A$75:$A$400,Areas!A114,Comp!$G$75:$G$400)</f>
        <v>0</v>
      </c>
      <c r="L114" s="153"/>
      <c r="M114" s="153">
        <f>SUMIF('Flt III'!D:D,A114,'Flt III'!F:F)/3.2808^3</f>
        <v>0</v>
      </c>
      <c r="N114" s="153">
        <f>SUMIF('Flt IIa'!A:A,A114,'Flt IIa'!H:H)</f>
        <v>0</v>
      </c>
      <c r="O114" s="153"/>
      <c r="P114" s="142">
        <f>IF(M114=0,SUM(P115),M114)</f>
        <v>52.6146203259459</v>
      </c>
      <c r="Q114" s="142">
        <f>IF(N114=0,SUM(Q115),N114)</f>
        <v>0</v>
      </c>
    </row>
    <row r="115" spans="1:17" s="147" customFormat="1">
      <c r="A115" s="145" t="s">
        <v>1258</v>
      </c>
      <c r="B115" s="145"/>
      <c r="C115" s="146">
        <f>H115</f>
        <v>18.581059888628989</v>
      </c>
      <c r="D115" s="146">
        <f>I115</f>
        <v>0</v>
      </c>
      <c r="E115" s="146">
        <f t="shared" si="59"/>
        <v>0</v>
      </c>
      <c r="F115" s="146">
        <f t="shared" si="59"/>
        <v>0</v>
      </c>
      <c r="H115" s="154">
        <f>SUMIF('Flt III'!D:D,A115,'Flt III'!E:E)/3.2808^2</f>
        <v>18.581059888628989</v>
      </c>
      <c r="I115" s="154">
        <f>SUMIF('Flt IIa'!A:A,A115,'Flt IIa'!G:G)</f>
        <v>0</v>
      </c>
      <c r="J115" s="154">
        <f>SUMIF(Comp!$A$75:$A$400,Areas!A115,Comp!$F$75:$F$400)</f>
        <v>0</v>
      </c>
      <c r="K115" s="154">
        <f>SUMIF(Comp!$A$75:$A$400,Areas!A115,Comp!$G$75:$G$400)</f>
        <v>0</v>
      </c>
      <c r="L115" s="154"/>
      <c r="M115" s="154">
        <f>SUMIF('Flt III'!D:D,A115,'Flt III'!F:F)/3.2808^3</f>
        <v>52.6146203259459</v>
      </c>
      <c r="N115" s="154">
        <f>SUMIF('Flt IIa'!A:A,A115,'Flt IIa'!H:H)</f>
        <v>0</v>
      </c>
      <c r="O115" s="154"/>
      <c r="P115" s="146">
        <f>M115</f>
        <v>52.6146203259459</v>
      </c>
      <c r="Q115" s="146">
        <f>S115</f>
        <v>0</v>
      </c>
    </row>
    <row r="116" spans="1:17" s="133" customFormat="1">
      <c r="A116" s="139">
        <v>1.37</v>
      </c>
      <c r="B116" s="139" t="str">
        <f>Comp!B130</f>
        <v>AIRCRAFT ORDINANCE</v>
      </c>
      <c r="C116" s="148">
        <f>IF(H116=0,SUM(C117,C118,C119),H116)</f>
        <v>8.8260034470987705</v>
      </c>
      <c r="D116" s="148">
        <f>IF(I116=0,SUM(D117,D118,D119),I116)</f>
        <v>67.819219200000006</v>
      </c>
      <c r="E116" s="148">
        <f t="shared" ref="E116:F118" si="60">J116</f>
        <v>141.4</v>
      </c>
      <c r="F116" s="148">
        <f t="shared" si="60"/>
        <v>141.4</v>
      </c>
      <c r="H116" s="152">
        <f>SUMIF('Flt III'!D:D,A116,'Flt III'!E:E)/3.2808^2</f>
        <v>0</v>
      </c>
      <c r="I116" s="152">
        <f>SUMIF('Flt IIa'!A:A,A116,'Flt IIa'!G:G)</f>
        <v>0</v>
      </c>
      <c r="J116" s="152">
        <f>SUMIF(Comp!$A$75:$A$400,Areas!A116,Comp!$F$75:$F$400)</f>
        <v>141.4</v>
      </c>
      <c r="K116" s="152">
        <f>SUMIF(Comp!$A$75:$A$400,Areas!A116,Comp!$G$75:$G$400)</f>
        <v>141.4</v>
      </c>
      <c r="L116" s="152"/>
      <c r="M116" s="152">
        <f>SUMIF('Flt III'!D:D,A116,'Flt III'!F:F)/3.2808^3</f>
        <v>0</v>
      </c>
      <c r="N116" s="152">
        <f>SUMIF('Flt IIa'!A:A,A116,'Flt IIa'!H:H)</f>
        <v>0</v>
      </c>
      <c r="O116" s="152"/>
      <c r="P116" s="148">
        <f>IF(M116=0,SUM(P117,P118,P119),M116)</f>
        <v>27.666568384525913</v>
      </c>
      <c r="Q116" s="148">
        <f>IF(S116=0,SUM(Q117,Q118,Q119),S116)</f>
        <v>198.642681705</v>
      </c>
    </row>
    <row r="117" spans="1:17" s="132" customFormat="1">
      <c r="A117" s="141">
        <v>1.3720000000000001</v>
      </c>
      <c r="B117" s="141" t="str">
        <f>Comp!B131</f>
        <v>CONTROL</v>
      </c>
      <c r="C117" s="142">
        <f>H117:H118</f>
        <v>0</v>
      </c>
      <c r="D117" s="142">
        <f>I117:I118</f>
        <v>0</v>
      </c>
      <c r="E117" s="142">
        <f t="shared" si="60"/>
        <v>0</v>
      </c>
      <c r="F117" s="142">
        <f t="shared" si="60"/>
        <v>0</v>
      </c>
      <c r="H117" s="153">
        <f>SUMIF('Flt III'!D:D,A117,'Flt III'!E:E)/3.2808^2</f>
        <v>0</v>
      </c>
      <c r="I117" s="153">
        <f>SUMIF('Flt IIa'!A:A,A117,'Flt IIa'!G:G)</f>
        <v>0</v>
      </c>
      <c r="J117" s="153">
        <f>SUMIF(Comp!$A$75:$A$400,Areas!A117,Comp!$F$75:$F$400)</f>
        <v>0</v>
      </c>
      <c r="K117" s="153">
        <f>SUMIF(Comp!$A$75:$A$400,Areas!A117,Comp!$G$75:$G$400)</f>
        <v>0</v>
      </c>
      <c r="L117" s="153"/>
      <c r="M117" s="153">
        <f>SUMIF('Flt III'!D:D,A117,'Flt III'!F:F)/3.2808^3</f>
        <v>0</v>
      </c>
      <c r="N117" s="153">
        <f>SUMIF('Flt IIa'!A:A,A117,'Flt IIa'!H:H)</f>
        <v>0</v>
      </c>
      <c r="O117" s="153"/>
      <c r="P117" s="142">
        <f>M117:M118</f>
        <v>0</v>
      </c>
      <c r="Q117" s="142">
        <f>S117:S118</f>
        <v>0</v>
      </c>
    </row>
    <row r="118" spans="1:17" s="132" customFormat="1">
      <c r="A118" s="141">
        <v>1.373</v>
      </c>
      <c r="B118" s="141" t="str">
        <f>Comp!B132</f>
        <v>HANDLING</v>
      </c>
      <c r="C118" s="142">
        <f>H118:H119</f>
        <v>0</v>
      </c>
      <c r="D118" s="142">
        <f>I118:I119</f>
        <v>0</v>
      </c>
      <c r="E118" s="142">
        <f t="shared" si="60"/>
        <v>0</v>
      </c>
      <c r="F118" s="142">
        <f t="shared" si="60"/>
        <v>0</v>
      </c>
      <c r="H118" s="153">
        <f>SUMIF('Flt III'!D:D,A118,'Flt III'!E:E)/3.2808^2</f>
        <v>0</v>
      </c>
      <c r="I118" s="153">
        <f>SUMIF('Flt IIa'!A:A,A118,'Flt IIa'!G:G)</f>
        <v>0</v>
      </c>
      <c r="J118" s="153">
        <f>SUMIF(Comp!$A$75:$A$400,Areas!A118,Comp!$F$75:$F$400)</f>
        <v>0</v>
      </c>
      <c r="K118" s="153">
        <f>SUMIF(Comp!$A$75:$A$400,Areas!A118,Comp!$G$75:$G$400)</f>
        <v>0</v>
      </c>
      <c r="L118" s="153"/>
      <c r="M118" s="153">
        <f>SUMIF('Flt III'!D:D,A118,'Flt III'!F:F)/3.2808^3</f>
        <v>0</v>
      </c>
      <c r="N118" s="153">
        <f>SUMIF('Flt IIa'!A:A,A118,'Flt IIa'!H:H)</f>
        <v>0</v>
      </c>
      <c r="O118" s="153"/>
      <c r="P118" s="142">
        <f>M118:M119</f>
        <v>0</v>
      </c>
      <c r="Q118" s="142">
        <f>S118:S119</f>
        <v>0</v>
      </c>
    </row>
    <row r="119" spans="1:17" s="132" customFormat="1">
      <c r="A119" s="141">
        <v>1.3740000000000001</v>
      </c>
      <c r="B119" s="141" t="str">
        <f>Comp!B133</f>
        <v>STOWAGE</v>
      </c>
      <c r="C119" s="142">
        <f>IF(H119=0,C120,H119)</f>
        <v>8.8260034470987705</v>
      </c>
      <c r="D119" s="142">
        <f>IF(I119=0,D120,I119)</f>
        <v>67.819219200000006</v>
      </c>
      <c r="E119" s="142">
        <f>IF(J119=0,E120,J119)</f>
        <v>141.4</v>
      </c>
      <c r="F119" s="142">
        <f>IF(K119=0,F120,K119)</f>
        <v>141.4</v>
      </c>
      <c r="H119" s="153">
        <f>SUMIF('Flt III'!D:D,A119,'Flt III'!E:E)/3.2808^2</f>
        <v>0</v>
      </c>
      <c r="I119" s="153">
        <f>SUMIF('Flt IIa'!A:A,A119,'Flt IIa'!G:G)</f>
        <v>67.819219200000006</v>
      </c>
      <c r="J119" s="153">
        <f>SUMIF(Comp!$A$75:$A$400,Areas!A119,Comp!$F$75:$F$400)</f>
        <v>141.4</v>
      </c>
      <c r="K119" s="153">
        <f>SUMIF(Comp!$A$75:$A$400,Areas!A119,Comp!$G$75:$G$400)</f>
        <v>141.4</v>
      </c>
      <c r="L119" s="153"/>
      <c r="M119" s="153">
        <f>SUMIF('Flt III'!D:D,A119,'Flt III'!F:F)/3.2808^3</f>
        <v>0</v>
      </c>
      <c r="N119" s="153">
        <f>SUMIF('Flt IIa'!A:A,A119,'Flt IIa'!H:H)</f>
        <v>198.642681705</v>
      </c>
      <c r="O119" s="153"/>
      <c r="P119" s="142">
        <f>IF(M119=0,SUM(P120),M119)</f>
        <v>27.666568384525913</v>
      </c>
      <c r="Q119" s="142">
        <f>IF(N119=0,SUM(Q120),N119)</f>
        <v>198.642681705</v>
      </c>
    </row>
    <row r="120" spans="1:17" s="147" customFormat="1">
      <c r="A120" s="145" t="s">
        <v>1255</v>
      </c>
      <c r="B120" s="145"/>
      <c r="C120" s="146">
        <f>H120</f>
        <v>8.8260034470987705</v>
      </c>
      <c r="D120" s="146">
        <f>I120</f>
        <v>0</v>
      </c>
      <c r="E120" s="146">
        <f t="shared" ref="E120:F120" si="61">J120</f>
        <v>0</v>
      </c>
      <c r="F120" s="146">
        <f t="shared" si="61"/>
        <v>0</v>
      </c>
      <c r="H120" s="154">
        <f>SUMIF('Flt III'!D:D,A120,'Flt III'!E:E)/3.2808^2</f>
        <v>8.8260034470987705</v>
      </c>
      <c r="I120" s="154">
        <f>SUMIF('Flt IIa'!A:A,A120,'Flt IIa'!G:G)</f>
        <v>0</v>
      </c>
      <c r="J120" s="154">
        <f>SUMIF(Comp!$A$75:$A$400,Areas!A120,Comp!$F$75:$F$400)</f>
        <v>0</v>
      </c>
      <c r="K120" s="154">
        <f>SUMIF(Comp!$A$75:$A$400,Areas!A120,Comp!$G$75:$G$400)</f>
        <v>0</v>
      </c>
      <c r="L120" s="154"/>
      <c r="M120" s="154">
        <f>SUMIF('Flt III'!D:D,A120,'Flt III'!F:F)/3.2808^3</f>
        <v>27.666568384525913</v>
      </c>
      <c r="N120" s="154">
        <f>SUMIF('Flt IIa'!A:A,A120,'Flt IIa'!H:H)</f>
        <v>0</v>
      </c>
      <c r="O120" s="154"/>
      <c r="P120" s="146">
        <f>M120</f>
        <v>27.666568384525913</v>
      </c>
      <c r="Q120" s="146">
        <f>S120</f>
        <v>0</v>
      </c>
    </row>
    <row r="121" spans="1:17" s="133" customFormat="1">
      <c r="A121" s="139">
        <v>1.38</v>
      </c>
      <c r="B121" s="139" t="str">
        <f>Comp!B134</f>
        <v>AVIATION FUEL SYS</v>
      </c>
      <c r="C121" s="148">
        <f>IF(H121=0,SUM(C122,C123,C124),H121)</f>
        <v>20.903692374707614</v>
      </c>
      <c r="D121" s="148">
        <f>IF(I121=0,SUM(D122,D123,D124),I121)</f>
        <v>8.6399827200000008</v>
      </c>
      <c r="E121" s="148">
        <f t="shared" ref="E121:F124" si="62">J121</f>
        <v>0</v>
      </c>
      <c r="F121" s="148">
        <f t="shared" si="62"/>
        <v>0</v>
      </c>
      <c r="H121" s="152">
        <f>SUMIF('Flt III'!D:D,A121,'Flt III'!E:E)/3.2808^2</f>
        <v>0</v>
      </c>
      <c r="I121" s="152">
        <f>SUMIF('Flt IIa'!A:A,A121,'Flt IIa'!G:G)</f>
        <v>0</v>
      </c>
      <c r="J121" s="152">
        <f>SUMIF(Comp!$A$75:$A$400,Areas!A121,Comp!$F$75:$F$400)</f>
        <v>0</v>
      </c>
      <c r="K121" s="152">
        <f>SUMIF(Comp!$A$75:$A$400,Areas!A121,Comp!$G$75:$G$400)</f>
        <v>0</v>
      </c>
      <c r="L121" s="152"/>
      <c r="M121" s="152">
        <f>SUMIF('Flt III'!D:D,A121,'Flt III'!F:F)/3.2808^3</f>
        <v>0</v>
      </c>
      <c r="N121" s="152">
        <f>SUMIF('Flt IIa'!A:A,A121,'Flt IIa'!H:H)</f>
        <v>0</v>
      </c>
      <c r="O121" s="152"/>
      <c r="P121" s="148">
        <f>IF(M121=0,SUM(P122,P123,P125,P126),M121)</f>
        <v>115.19713427661353</v>
      </c>
      <c r="Q121" s="148">
        <f>IF(N121=0,SUM(Q122,Q123,Q125,Q126),N121)</f>
        <v>143.45314690199999</v>
      </c>
    </row>
    <row r="122" spans="1:17" s="132" customFormat="1">
      <c r="A122" s="141">
        <v>1.381</v>
      </c>
      <c r="B122" s="141" t="str">
        <f>Comp!B135</f>
        <v>JP-5 SYSTEM</v>
      </c>
      <c r="C122" s="142">
        <f>SUM(C123,C125,C126)</f>
        <v>6.9678974582358713</v>
      </c>
      <c r="D122" s="142">
        <f>IF(I122=0,D123,I122)</f>
        <v>8.6399827200000008</v>
      </c>
      <c r="E122" s="142">
        <f t="shared" si="62"/>
        <v>0</v>
      </c>
      <c r="F122" s="142">
        <f t="shared" si="62"/>
        <v>0</v>
      </c>
      <c r="H122" s="153">
        <f>SUMIF('Flt III'!D:D,A122,'Flt III'!E:E)/3.2808^2</f>
        <v>0</v>
      </c>
      <c r="I122" s="153">
        <f>SUMIF('Flt IIa'!A:A,A122,'Flt IIa'!G:G)</f>
        <v>8.6399827200000008</v>
      </c>
      <c r="J122" s="153">
        <f>SUMIF(Comp!$A$75:$A$400,Areas!A122,Comp!$F$75:$F$400)</f>
        <v>0</v>
      </c>
      <c r="K122" s="153">
        <f>SUMIF(Comp!$A$75:$A$400,Areas!A122,Comp!$G$75:$G$400)</f>
        <v>0</v>
      </c>
      <c r="L122" s="153"/>
      <c r="M122" s="153">
        <f>SUMIF('Flt III'!D:D,A122,'Flt III'!F:F)/3.2808^3</f>
        <v>0</v>
      </c>
      <c r="N122" s="153">
        <f>SUMIF('Flt IIa'!A:A,A122,'Flt IIa'!H:H)</f>
        <v>143.45314690199999</v>
      </c>
      <c r="O122" s="153"/>
      <c r="P122" s="142">
        <f>IF(M122=0,SUM(P123,P125,P126),M122)</f>
        <v>57.598567138306763</v>
      </c>
      <c r="Q122" s="142">
        <f>IF(N122=0,SUM(Q123,Q125,Q126),N122)</f>
        <v>143.45314690199999</v>
      </c>
    </row>
    <row r="123" spans="1:17" s="140" customFormat="1">
      <c r="A123" s="143">
        <v>1.3811</v>
      </c>
      <c r="B123" s="143" t="str">
        <f>Comp!B136</f>
        <v>JP-5 TRANSFER</v>
      </c>
      <c r="C123" s="144">
        <f>SUM(C124)+H123</f>
        <v>6.9678974582358713</v>
      </c>
      <c r="D123" s="144">
        <f>SUM(D124)+I123</f>
        <v>0</v>
      </c>
      <c r="E123" s="144">
        <f t="shared" si="62"/>
        <v>0</v>
      </c>
      <c r="F123" s="144">
        <f t="shared" si="62"/>
        <v>0</v>
      </c>
      <c r="H123" s="155">
        <f>SUMIF('Flt III'!D:D,A123,'Flt III'!E:E)/3.2808^2</f>
        <v>0</v>
      </c>
      <c r="I123" s="155">
        <f>SUMIF('Flt IIa'!A:A,A123,'Flt IIa'!G:G)</f>
        <v>0</v>
      </c>
      <c r="J123" s="155">
        <f>SUMIF(Comp!$A$75:$A$400,Areas!A123,Comp!$F$75:$F$400)</f>
        <v>0</v>
      </c>
      <c r="K123" s="155">
        <f>SUMIF(Comp!$A$75:$A$400,Areas!A123,Comp!$G$75:$G$400)</f>
        <v>0</v>
      </c>
      <c r="L123" s="155"/>
      <c r="M123" s="155">
        <f>SUMIF('Flt III'!D:D,A123,'Flt III'!F:F)/3.2808^3</f>
        <v>0</v>
      </c>
      <c r="N123" s="155">
        <f>SUMIF('Flt IIa'!A:A,A123,'Flt IIa'!H:H)</f>
        <v>0</v>
      </c>
      <c r="O123" s="155"/>
      <c r="P123" s="144">
        <f>SUM(P124)+M123</f>
        <v>16.197827140172794</v>
      </c>
      <c r="Q123" s="144">
        <f>SUM(Q124)+N123</f>
        <v>0</v>
      </c>
    </row>
    <row r="124" spans="1:17" s="147" customFormat="1">
      <c r="A124" s="145" t="s">
        <v>1252</v>
      </c>
      <c r="B124" s="145"/>
      <c r="C124" s="146">
        <f>H124</f>
        <v>6.9678974582358713</v>
      </c>
      <c r="D124" s="146">
        <f>I124</f>
        <v>0</v>
      </c>
      <c r="E124" s="146">
        <f t="shared" si="62"/>
        <v>0</v>
      </c>
      <c r="F124" s="146">
        <f t="shared" si="62"/>
        <v>0</v>
      </c>
      <c r="H124" s="154">
        <f>SUMIF('Flt III'!D:D,A124,'Flt III'!E:E)/3.2808^2</f>
        <v>6.9678974582358713</v>
      </c>
      <c r="I124" s="154">
        <f>SUMIF('Flt IIa'!A:A,A124,'Flt IIa'!G:G)</f>
        <v>0</v>
      </c>
      <c r="J124" s="154">
        <f>SUMIF(Comp!$A$75:$A$400,Areas!A124,Comp!$F$75:$F$400)</f>
        <v>0</v>
      </c>
      <c r="K124" s="154">
        <f>SUMIF(Comp!$A$75:$A$400,Areas!A124,Comp!$G$75:$G$400)</f>
        <v>0</v>
      </c>
      <c r="L124" s="154"/>
      <c r="M124" s="154">
        <f>SUMIF('Flt III'!D:D,A124,'Flt III'!F:F)/3.2808^3</f>
        <v>16.197827140172794</v>
      </c>
      <c r="N124" s="154">
        <f>SUMIF('Flt IIa'!A:A,A124,'Flt IIa'!H:H)</f>
        <v>0</v>
      </c>
      <c r="O124" s="154"/>
      <c r="P124" s="146">
        <f>M124</f>
        <v>16.197827140172794</v>
      </c>
      <c r="Q124" s="146">
        <f>S124</f>
        <v>0</v>
      </c>
    </row>
    <row r="125" spans="1:17" s="140" customFormat="1">
      <c r="A125" s="143">
        <v>1.3812</v>
      </c>
      <c r="B125" s="143" t="str">
        <f>Comp!B137</f>
        <v>JP-5 HANDLING</v>
      </c>
      <c r="C125" s="144">
        <f>H125</f>
        <v>0</v>
      </c>
      <c r="D125" s="144">
        <f>I125</f>
        <v>0</v>
      </c>
      <c r="E125" s="144">
        <f>J125</f>
        <v>0</v>
      </c>
      <c r="F125" s="144">
        <f>K125</f>
        <v>0</v>
      </c>
      <c r="H125" s="155">
        <f>SUMIF('Flt III'!D:D,A125,'Flt III'!E:E)/3.2808^2</f>
        <v>0</v>
      </c>
      <c r="I125" s="155">
        <f>SUMIF('Flt IIa'!A:A,A125,'Flt IIa'!G:G)</f>
        <v>0</v>
      </c>
      <c r="J125" s="155">
        <f>SUMIF(Comp!$A$75:$A$400,Areas!A125,Comp!$F$75:$F$400)</f>
        <v>0</v>
      </c>
      <c r="K125" s="155">
        <f>SUMIF(Comp!$A$75:$A$400,Areas!A125,Comp!$G$75:$G$400)</f>
        <v>0</v>
      </c>
      <c r="L125" s="155"/>
      <c r="M125" s="155">
        <f>SUMIF('Flt III'!D:D,A125,'Flt III'!F:F)/3.2808^3</f>
        <v>0</v>
      </c>
      <c r="N125" s="155">
        <f>SUMIF('Flt IIa'!A:A,A125,'Flt IIa'!H:H)</f>
        <v>0</v>
      </c>
      <c r="O125" s="155"/>
      <c r="P125" s="144">
        <f>M125</f>
        <v>0</v>
      </c>
      <c r="Q125" s="144">
        <f>N125</f>
        <v>0</v>
      </c>
    </row>
    <row r="126" spans="1:17" s="140" customFormat="1">
      <c r="A126" s="143">
        <v>1.3813</v>
      </c>
      <c r="B126" s="143" t="str">
        <f>Comp!B138</f>
        <v>AVIATION FUEL</v>
      </c>
      <c r="C126" s="144">
        <f>SUM(C127:C128)+H126</f>
        <v>0</v>
      </c>
      <c r="D126" s="144">
        <f>SUM(D127:D128)+I126</f>
        <v>0</v>
      </c>
      <c r="E126" s="144">
        <f>J126</f>
        <v>0</v>
      </c>
      <c r="F126" s="144">
        <f>K126</f>
        <v>0</v>
      </c>
      <c r="H126" s="155">
        <f>SUMIF('Flt III'!D:D,A126,'Flt III'!E:E)/3.2808^2</f>
        <v>0</v>
      </c>
      <c r="I126" s="155">
        <f>SUMIF('Flt IIa'!A:A,A126,'Flt IIa'!G:G)</f>
        <v>0</v>
      </c>
      <c r="J126" s="155">
        <f>SUMIF(Comp!$A$75:$A$400,Areas!A126,Comp!$F$75:$F$400)</f>
        <v>0</v>
      </c>
      <c r="K126" s="155">
        <f>SUMIF(Comp!$A$75:$A$400,Areas!A126,Comp!$G$75:$G$400)</f>
        <v>0</v>
      </c>
      <c r="L126" s="155"/>
      <c r="M126" s="155">
        <f>SUMIF('Flt III'!D:D,A126,'Flt III'!F:F)/3.2808^3</f>
        <v>0</v>
      </c>
      <c r="N126" s="155">
        <f>SUMIF('Flt IIa'!A:A,A126,'Flt IIa'!H:H)</f>
        <v>0</v>
      </c>
      <c r="O126" s="155"/>
      <c r="P126" s="144">
        <f>SUM(P127:P128)+M126</f>
        <v>41.400739998133965</v>
      </c>
      <c r="Q126" s="144">
        <f>SUM(Q127:Q128)+N126</f>
        <v>0</v>
      </c>
    </row>
    <row r="127" spans="1:17" s="147" customFormat="1">
      <c r="A127" s="145" t="s">
        <v>1249</v>
      </c>
      <c r="B127" s="145"/>
      <c r="C127" s="146">
        <f>H127</f>
        <v>0</v>
      </c>
      <c r="D127" s="146">
        <f>I127</f>
        <v>0</v>
      </c>
      <c r="E127" s="146">
        <f t="shared" ref="E127:F128" si="63">J127</f>
        <v>0</v>
      </c>
      <c r="F127" s="146">
        <f t="shared" si="63"/>
        <v>0</v>
      </c>
      <c r="H127" s="154">
        <f>SUMIF('Flt III'!D:D,A127,'Flt III'!E:E)/3.2808^2</f>
        <v>0</v>
      </c>
      <c r="I127" s="154">
        <f>SUMIF('Flt IIa'!A:A,A127,'Flt IIa'!G:G)</f>
        <v>0</v>
      </c>
      <c r="J127" s="154">
        <f>SUMIF(Comp!$A$75:$A$400,Areas!A127,Comp!$F$75:$F$400)</f>
        <v>0</v>
      </c>
      <c r="K127" s="154">
        <f>SUMIF(Comp!$A$75:$A$400,Areas!A127,Comp!$G$75:$G$400)</f>
        <v>0</v>
      </c>
      <c r="L127" s="154"/>
      <c r="M127" s="154">
        <f>SUMIF('Flt III'!D:D,A127,'Flt III'!F:F)/3.2808^3</f>
        <v>1.0477615457804081</v>
      </c>
      <c r="N127" s="154">
        <f>SUMIF('Flt IIa'!A:A,A127,'Flt IIa'!H:H)</f>
        <v>0</v>
      </c>
      <c r="O127" s="154"/>
      <c r="P127" s="146">
        <f>M127</f>
        <v>1.0477615457804081</v>
      </c>
      <c r="Q127" s="146">
        <f>S127</f>
        <v>0</v>
      </c>
    </row>
    <row r="128" spans="1:17" s="147" customFormat="1">
      <c r="A128" s="145" t="s">
        <v>1246</v>
      </c>
      <c r="B128" s="145"/>
      <c r="C128" s="146">
        <f>H128</f>
        <v>0</v>
      </c>
      <c r="D128" s="146">
        <f>I128</f>
        <v>0</v>
      </c>
      <c r="E128" s="146">
        <f t="shared" si="63"/>
        <v>0</v>
      </c>
      <c r="F128" s="146">
        <f t="shared" si="63"/>
        <v>0</v>
      </c>
      <c r="H128" s="154">
        <f>SUMIF('Flt III'!D:D,A128,'Flt III'!E:E)/3.2808^2</f>
        <v>0</v>
      </c>
      <c r="I128" s="154">
        <f>SUMIF('Flt IIa'!A:A,A128,'Flt IIa'!G:G)</f>
        <v>0</v>
      </c>
      <c r="J128" s="154">
        <f>SUMIF(Comp!$A$75:$A$400,Areas!A128,Comp!$F$75:$F$400)</f>
        <v>0</v>
      </c>
      <c r="K128" s="154">
        <f>SUMIF(Comp!$A$75:$A$400,Areas!A128,Comp!$G$75:$G$400)</f>
        <v>0</v>
      </c>
      <c r="L128" s="154"/>
      <c r="M128" s="154">
        <f>SUMIF('Flt III'!D:D,A128,'Flt III'!F:F)/3.2808^3</f>
        <v>40.352978452353554</v>
      </c>
      <c r="N128" s="154">
        <f>SUMIF('Flt IIa'!A:A,A128,'Flt IIa'!H:H)</f>
        <v>0</v>
      </c>
      <c r="O128" s="154"/>
      <c r="P128" s="146">
        <f>M128</f>
        <v>40.352978452353554</v>
      </c>
      <c r="Q128" s="146">
        <f>S128</f>
        <v>0</v>
      </c>
    </row>
    <row r="129" spans="1:17" s="133" customFormat="1">
      <c r="A129" s="139">
        <v>1.39</v>
      </c>
      <c r="B129" s="139" t="str">
        <f>Comp!B139</f>
        <v>AVIATION STORES</v>
      </c>
      <c r="C129" s="148">
        <f>IF(H129=0,SUM(C130,C131,C132),H129)</f>
        <v>131.55390401149324</v>
      </c>
      <c r="D129" s="148">
        <f>IF(I129=0,SUM(D130,D131,D132),I129)</f>
        <v>28.521233280000001</v>
      </c>
      <c r="E129" s="148">
        <f t="shared" ref="E129:F133" si="64">J129</f>
        <v>0</v>
      </c>
      <c r="F129" s="148">
        <f t="shared" si="64"/>
        <v>0</v>
      </c>
      <c r="H129" s="152">
        <f>SUMIF('Flt III'!D:D,A129,'Flt III'!E:E)/3.2808^2</f>
        <v>0</v>
      </c>
      <c r="I129" s="152">
        <f>SUMIF('Flt IIa'!A:A,A129,'Flt IIa'!G:G)</f>
        <v>0</v>
      </c>
      <c r="J129" s="152">
        <f>SUMIF(Comp!$A$75:$A$400,Areas!A129,Comp!$F$75:$F$400)</f>
        <v>0</v>
      </c>
      <c r="K129" s="152">
        <f>SUMIF(Comp!$A$75:$A$400,Areas!A129,Comp!$G$75:$G$400)</f>
        <v>0</v>
      </c>
      <c r="L129" s="152"/>
      <c r="M129" s="152">
        <f>SUMIF('Flt III'!D:D,A129,'Flt III'!F:F)/3.2808^3</f>
        <v>0</v>
      </c>
      <c r="N129" s="152">
        <f>SUMIF('Flt IIa'!A:A,A129,'Flt IIa'!H:H)</f>
        <v>0</v>
      </c>
      <c r="O129" s="152"/>
      <c r="P129" s="148">
        <f>IF(M129=0,SUM(P130,P131,P132),M129)</f>
        <v>401.06612899697086</v>
      </c>
      <c r="Q129" s="148">
        <f>IF(S129=0,SUM(Q130,Q131,Q132),S129)</f>
        <v>83.902817661</v>
      </c>
    </row>
    <row r="130" spans="1:17" s="132" customFormat="1">
      <c r="A130" s="141">
        <v>1.391</v>
      </c>
      <c r="B130" s="141" t="str">
        <f>Comp!B140</f>
        <v>AVIATION CONSUMABLES</v>
      </c>
      <c r="C130" s="142">
        <f>SUM(C131,C133,C134)</f>
        <v>63.175603621338567</v>
      </c>
      <c r="D130" s="142">
        <f>IF(I130=0,D131,I130)</f>
        <v>28.521233280000001</v>
      </c>
      <c r="E130" s="142">
        <f t="shared" si="64"/>
        <v>0</v>
      </c>
      <c r="F130" s="142">
        <f t="shared" si="64"/>
        <v>0</v>
      </c>
      <c r="H130" s="153">
        <f>SUMIF('Flt III'!D:D,A130,'Flt III'!E:E)/3.2808^2</f>
        <v>0</v>
      </c>
      <c r="I130" s="153">
        <f>SUMIF('Flt IIa'!A:A,A130,'Flt IIa'!G:G)</f>
        <v>28.521233280000001</v>
      </c>
      <c r="J130" s="153">
        <f>SUMIF(Comp!$A$75:$A$400,Areas!A130,Comp!$F$75:$F$400)</f>
        <v>0</v>
      </c>
      <c r="K130" s="153">
        <f>SUMIF(Comp!$A$75:$A$400,Areas!A130,Comp!$G$75:$G$400)</f>
        <v>0</v>
      </c>
      <c r="L130" s="153"/>
      <c r="M130" s="153">
        <f>SUMIF('Flt III'!D:D,A130,'Flt III'!F:F)/3.2808^3</f>
        <v>0</v>
      </c>
      <c r="N130" s="153">
        <f>SUMIF('Flt IIa'!A:A,A130,'Flt IIa'!H:H)</f>
        <v>83.902817661</v>
      </c>
      <c r="O130" s="153"/>
      <c r="P130" s="142">
        <f>IF(M130=0,SUM(P131,P133,P134),M130)</f>
        <v>193.69429657129709</v>
      </c>
      <c r="Q130" s="142">
        <f>IF(N130=0,SUM(Q131,Q133,Q134),N130)</f>
        <v>83.902817661</v>
      </c>
    </row>
    <row r="131" spans="1:17" s="140" customFormat="1">
      <c r="A131" s="143">
        <v>1.3911</v>
      </c>
      <c r="B131" s="143" t="str">
        <f>Comp!B141</f>
        <v>SD STOREROOM</v>
      </c>
      <c r="C131" s="144">
        <f>SUM(C132:C133)+H131</f>
        <v>36.790498579485401</v>
      </c>
      <c r="D131" s="144">
        <f>SUM(D132:D133)+I131</f>
        <v>0</v>
      </c>
      <c r="E131" s="144">
        <f t="shared" si="64"/>
        <v>0</v>
      </c>
      <c r="F131" s="144">
        <f t="shared" si="64"/>
        <v>0</v>
      </c>
      <c r="H131" s="155">
        <f>SUMIF('Flt III'!D:D,A131,'Flt III'!E:E)/3.2808^2</f>
        <v>0</v>
      </c>
      <c r="I131" s="155">
        <f>SUMIF('Flt IIa'!A:A,A131,'Flt IIa'!G:G)</f>
        <v>0</v>
      </c>
      <c r="J131" s="155">
        <f>SUMIF(Comp!$A$75:$A$400,Areas!A131,Comp!$F$75:$F$400)</f>
        <v>0</v>
      </c>
      <c r="K131" s="155">
        <f>SUMIF(Comp!$A$75:$A$400,Areas!A131,Comp!$G$75:$G$400)</f>
        <v>0</v>
      </c>
      <c r="L131" s="155"/>
      <c r="M131" s="155">
        <f>SUMIF('Flt III'!D:D,A131,'Flt III'!F:F)/3.2808^3</f>
        <v>0</v>
      </c>
      <c r="N131" s="155">
        <f>SUMIF('Flt IIa'!A:A,A131,'Flt IIa'!H:H)</f>
        <v>0</v>
      </c>
      <c r="O131" s="155"/>
      <c r="P131" s="144">
        <f>SUM(P132:P133)+M131</f>
        <v>112.0538496392723</v>
      </c>
      <c r="Q131" s="144">
        <f>SUM(Q132:Q133)+N131</f>
        <v>0</v>
      </c>
    </row>
    <row r="132" spans="1:17" s="147" customFormat="1">
      <c r="A132" s="145" t="s">
        <v>1237</v>
      </c>
      <c r="B132" s="145"/>
      <c r="C132" s="146">
        <f>H132</f>
        <v>31.587801810669283</v>
      </c>
      <c r="D132" s="146">
        <f>I132</f>
        <v>0</v>
      </c>
      <c r="E132" s="146">
        <f t="shared" si="64"/>
        <v>0</v>
      </c>
      <c r="F132" s="146">
        <f t="shared" si="64"/>
        <v>0</v>
      </c>
      <c r="H132" s="154">
        <f>SUMIF('Flt III'!D:D,A132,'Flt III'!E:E)/3.2808^2</f>
        <v>31.587801810669283</v>
      </c>
      <c r="I132" s="154">
        <f>SUMIF('Flt IIa'!A:A,A132,'Flt IIa'!G:G)</f>
        <v>0</v>
      </c>
      <c r="J132" s="154">
        <f>SUMIF(Comp!$A$75:$A$400,Areas!A132,Comp!$F$75:$F$400)</f>
        <v>0</v>
      </c>
      <c r="K132" s="154">
        <f>SUMIF(Comp!$A$75:$A$400,Areas!A132,Comp!$G$75:$G$400)</f>
        <v>0</v>
      </c>
      <c r="L132" s="154"/>
      <c r="M132" s="154">
        <f>SUMIF('Flt III'!D:D,A132,'Flt III'!F:F)/3.2808^3</f>
        <v>95.317982786401458</v>
      </c>
      <c r="N132" s="154">
        <f>SUMIF('Flt IIa'!A:A,A132,'Flt IIa'!H:H)</f>
        <v>0</v>
      </c>
      <c r="O132" s="154"/>
      <c r="P132" s="146">
        <f>M132</f>
        <v>95.317982786401458</v>
      </c>
      <c r="Q132" s="146">
        <f>S132</f>
        <v>0</v>
      </c>
    </row>
    <row r="133" spans="1:17" s="147" customFormat="1">
      <c r="A133" s="145" t="s">
        <v>1234</v>
      </c>
      <c r="B133" s="145"/>
      <c r="C133" s="146">
        <f>H133</f>
        <v>5.202696768816117</v>
      </c>
      <c r="D133" s="146">
        <f>I133</f>
        <v>0</v>
      </c>
      <c r="E133" s="146">
        <f t="shared" si="64"/>
        <v>0</v>
      </c>
      <c r="F133" s="146">
        <f t="shared" si="64"/>
        <v>0</v>
      </c>
      <c r="H133" s="154">
        <f>SUMIF('Flt III'!D:D,A133,'Flt III'!E:E)/3.2808^2</f>
        <v>5.202696768816117</v>
      </c>
      <c r="I133" s="154">
        <f>SUMIF('Flt IIa'!A:A,A133,'Flt IIa'!G:G)</f>
        <v>0</v>
      </c>
      <c r="J133" s="154">
        <f>SUMIF(Comp!$A$75:$A$400,Areas!A133,Comp!$F$75:$F$400)</f>
        <v>0</v>
      </c>
      <c r="K133" s="154">
        <f>SUMIF(Comp!$A$75:$A$400,Areas!A133,Comp!$G$75:$G$400)</f>
        <v>0</v>
      </c>
      <c r="L133" s="154"/>
      <c r="M133" s="154">
        <f>SUMIF('Flt III'!D:D,A133,'Flt III'!F:F)/3.2808^3</f>
        <v>16.735866852870842</v>
      </c>
      <c r="N133" s="154">
        <f>SUMIF('Flt IIa'!A:A,A133,'Flt IIa'!H:H)</f>
        <v>0</v>
      </c>
      <c r="O133" s="154"/>
      <c r="P133" s="146">
        <f>M133</f>
        <v>16.735866852870842</v>
      </c>
      <c r="Q133" s="146">
        <f>S133</f>
        <v>0</v>
      </c>
    </row>
    <row r="134" spans="1:17" s="138" customFormat="1">
      <c r="A134" s="136">
        <v>1.5</v>
      </c>
      <c r="B134" s="136" t="str">
        <f>Comp!B142</f>
        <v>CARGO</v>
      </c>
      <c r="C134" s="149">
        <f>C135+C137</f>
        <v>21.182408273037048</v>
      </c>
      <c r="D134" s="149">
        <f>D135+D137</f>
        <v>0</v>
      </c>
      <c r="E134" s="149">
        <f t="shared" ref="E134:F138" si="65">J134</f>
        <v>0</v>
      </c>
      <c r="F134" s="149">
        <f t="shared" si="65"/>
        <v>0</v>
      </c>
      <c r="H134" s="151">
        <f>SUMIF('Flt III'!D:D,A134,'Flt III'!E:E)/3.2808^2</f>
        <v>0</v>
      </c>
      <c r="I134" s="151">
        <f>SUMIF('Flt IIa'!A:A,A134,'Flt IIa'!G:G)</f>
        <v>0</v>
      </c>
      <c r="J134" s="151">
        <f>SUMIF(Comp!$A$75:$A$400,Areas!A134,Comp!$F$75:$F$400)</f>
        <v>0</v>
      </c>
      <c r="K134" s="151">
        <f>SUMIF(Comp!$A$75:$A$400,Areas!A134,Comp!$G$75:$G$400)</f>
        <v>0</v>
      </c>
      <c r="L134" s="151"/>
      <c r="M134" s="151">
        <f>SUMIF('Flt III'!D:D,A134,'Flt III'!F:F)/3.2808^3</f>
        <v>0</v>
      </c>
      <c r="N134" s="151">
        <f>SUMIF('Flt IIa'!A:A,A134,'Flt IIa'!H:H)</f>
        <v>0</v>
      </c>
      <c r="O134" s="151"/>
      <c r="P134" s="149">
        <f>P135+P137</f>
        <v>64.904580079153931</v>
      </c>
      <c r="Q134" s="149">
        <f>Q135+Q137</f>
        <v>0</v>
      </c>
    </row>
    <row r="135" spans="1:17" s="133" customFormat="1">
      <c r="A135" s="139">
        <v>1.53</v>
      </c>
      <c r="B135" s="139"/>
      <c r="C135" s="148">
        <f>IF(H135=0,SUM(C136),H135)</f>
        <v>0</v>
      </c>
      <c r="D135" s="148">
        <f>IF(I135=0,SUM(D136),I135)</f>
        <v>0</v>
      </c>
      <c r="E135" s="148">
        <f t="shared" si="65"/>
        <v>0</v>
      </c>
      <c r="F135" s="148">
        <f t="shared" si="65"/>
        <v>0</v>
      </c>
      <c r="H135" s="152">
        <f>SUMIF('Flt III'!D:D,A135,'Flt III'!E:E)/3.2808^2</f>
        <v>0</v>
      </c>
      <c r="I135" s="152">
        <f>SUMIF('Flt IIa'!A:A,A135,'Flt IIa'!G:G)</f>
        <v>0</v>
      </c>
      <c r="J135" s="152">
        <f>SUMIF(Comp!$A$75:$A$400,Areas!A135,Comp!$F$75:$F$400)</f>
        <v>0</v>
      </c>
      <c r="K135" s="152">
        <f>SUMIF(Comp!$A$75:$A$400,Areas!A135,Comp!$G$75:$G$400)</f>
        <v>0</v>
      </c>
      <c r="L135" s="152"/>
      <c r="M135" s="152">
        <f>SUMIF('Flt III'!D:D,A135,'Flt III'!F:F)/3.2808^3</f>
        <v>0</v>
      </c>
      <c r="N135" s="152">
        <f>SUMIF('Flt IIa'!A:A,A135,'Flt IIa'!H:H)</f>
        <v>0</v>
      </c>
      <c r="O135" s="152"/>
      <c r="P135" s="148">
        <f>IF(M135=0,SUM(P136),M135)</f>
        <v>0</v>
      </c>
      <c r="Q135" s="148">
        <f>IF(S135=0,SUM(Q136),S135)</f>
        <v>0</v>
      </c>
    </row>
    <row r="136" spans="1:17" s="140" customFormat="1">
      <c r="A136" s="143">
        <v>1.5310999999999999</v>
      </c>
      <c r="B136" s="143" t="str">
        <f>Comp!B143</f>
        <v>CARGO ELEVATORS</v>
      </c>
      <c r="C136" s="144">
        <f>H136</f>
        <v>0</v>
      </c>
      <c r="D136" s="144">
        <f>I136</f>
        <v>0</v>
      </c>
      <c r="E136" s="144">
        <f t="shared" si="65"/>
        <v>0</v>
      </c>
      <c r="F136" s="144">
        <f t="shared" si="65"/>
        <v>0</v>
      </c>
      <c r="H136" s="155">
        <f>SUMIF('Flt III'!D:D,A136,'Flt III'!E:E)/3.2808^2</f>
        <v>0</v>
      </c>
      <c r="I136" s="155">
        <f>SUMIF('Flt IIa'!A:A,A136,'Flt IIa'!G:G)</f>
        <v>0</v>
      </c>
      <c r="J136" s="155">
        <f>SUMIF(Comp!$A$75:$A$400,Areas!A136,Comp!$F$75:$F$400)</f>
        <v>0</v>
      </c>
      <c r="K136" s="155">
        <f>SUMIF(Comp!$A$75:$A$400,Areas!A136,Comp!$G$75:$G$400)</f>
        <v>0</v>
      </c>
      <c r="L136" s="155"/>
      <c r="M136" s="155">
        <f>SUMIF('Flt III'!D:D,A136,'Flt III'!F:F)/3.2808^3</f>
        <v>0</v>
      </c>
      <c r="N136" s="155">
        <f>SUMIF('Flt IIa'!A:A,A136,'Flt IIa'!H:H)</f>
        <v>0</v>
      </c>
      <c r="O136" s="155"/>
      <c r="P136" s="144">
        <f>M136</f>
        <v>0</v>
      </c>
      <c r="Q136" s="144">
        <f>S136</f>
        <v>0</v>
      </c>
    </row>
    <row r="137" spans="1:17" s="133" customFormat="1">
      <c r="A137" s="139">
        <v>1.56</v>
      </c>
      <c r="B137" s="139"/>
      <c r="C137" s="148">
        <f>IF(H137=0,SUM(C138),H137)</f>
        <v>21.182408273037048</v>
      </c>
      <c r="D137" s="148">
        <f>IF(I137=0,SUM(D138),I137)</f>
        <v>0</v>
      </c>
      <c r="E137" s="148">
        <f t="shared" si="65"/>
        <v>0</v>
      </c>
      <c r="F137" s="148">
        <f t="shared" si="65"/>
        <v>0</v>
      </c>
      <c r="H137" s="152">
        <f>SUMIF('Flt III'!D:D,A137,'Flt III'!E:E)/3.2808^2</f>
        <v>0</v>
      </c>
      <c r="I137" s="152">
        <f>SUMIF('Flt IIa'!A:A,A137,'Flt IIa'!G:G)</f>
        <v>0</v>
      </c>
      <c r="J137" s="152">
        <f>SUMIF(Comp!$A$75:$A$400,Areas!A137,Comp!$F$75:$F$400)</f>
        <v>0</v>
      </c>
      <c r="K137" s="152">
        <f>SUMIF(Comp!$A$75:$A$400,Areas!A137,Comp!$G$75:$G$400)</f>
        <v>0</v>
      </c>
      <c r="L137" s="152"/>
      <c r="M137" s="152">
        <f>SUMIF('Flt III'!D:D,A137,'Flt III'!F:F)/3.2808^3</f>
        <v>0</v>
      </c>
      <c r="N137" s="152">
        <f>SUMIF('Flt IIa'!A:A,A137,'Flt IIa'!H:H)</f>
        <v>0</v>
      </c>
      <c r="O137" s="152"/>
      <c r="P137" s="148">
        <f>IF(M137=0,SUM(P138),M137)</f>
        <v>64.904580079153931</v>
      </c>
      <c r="Q137" s="148">
        <f>IF(S137=0,SUM(Q138),S137)</f>
        <v>0</v>
      </c>
    </row>
    <row r="138" spans="1:17" s="147" customFormat="1">
      <c r="A138" s="145" t="s">
        <v>1230</v>
      </c>
      <c r="B138" s="145"/>
      <c r="C138" s="146">
        <f>H138</f>
        <v>21.182408273037048</v>
      </c>
      <c r="D138" s="146">
        <f>I138</f>
        <v>0</v>
      </c>
      <c r="E138" s="146">
        <f t="shared" si="65"/>
        <v>0</v>
      </c>
      <c r="F138" s="146">
        <f t="shared" si="65"/>
        <v>0</v>
      </c>
      <c r="H138" s="154">
        <f>SUMIF('Flt III'!D:D,A138,'Flt III'!E:E)/3.2808^2</f>
        <v>21.182408273037048</v>
      </c>
      <c r="I138" s="154">
        <f>SUMIF('Flt IIa'!A:A,A138,'Flt IIa'!G:G)</f>
        <v>0</v>
      </c>
      <c r="J138" s="154">
        <f>SUMIF(Comp!$A$75:$A$400,Areas!A138,Comp!$F$75:$F$400)</f>
        <v>0</v>
      </c>
      <c r="K138" s="154">
        <f>SUMIF(Comp!$A$75:$A$400,Areas!A138,Comp!$G$75:$G$400)</f>
        <v>0</v>
      </c>
      <c r="L138" s="154"/>
      <c r="M138" s="154">
        <f>SUMIF('Flt III'!D:D,A138,'Flt III'!F:F)/3.2808^3</f>
        <v>64.904580079153931</v>
      </c>
      <c r="N138" s="154">
        <f>SUMIF('Flt IIa'!A:A,A138,'Flt IIa'!H:H)</f>
        <v>0</v>
      </c>
      <c r="O138" s="154"/>
      <c r="P138" s="146">
        <f>M138</f>
        <v>64.904580079153931</v>
      </c>
      <c r="Q138" s="146">
        <f>S138</f>
        <v>0</v>
      </c>
    </row>
    <row r="139" spans="1:17" s="138" customFormat="1">
      <c r="A139" s="136">
        <v>1.6</v>
      </c>
      <c r="B139" s="136" t="str">
        <f>Comp!B144</f>
        <v>INTERMEDIATE MAINT FAC</v>
      </c>
      <c r="C139" s="149">
        <f>H139</f>
        <v>0</v>
      </c>
      <c r="D139" s="149">
        <f>I139</f>
        <v>0</v>
      </c>
      <c r="E139" s="149">
        <f t="shared" ref="E139:E149" si="66">J139</f>
        <v>0</v>
      </c>
      <c r="F139" s="149">
        <f t="shared" ref="F139:F149" si="67">K139</f>
        <v>0</v>
      </c>
      <c r="H139" s="151">
        <f>SUMIF('Flt III'!D:D,A139,'Flt III'!E:E)/3.2808^2</f>
        <v>0</v>
      </c>
      <c r="I139" s="151">
        <f>SUMIF('Flt IIa'!A:A,A139,'Flt IIa'!G:G)</f>
        <v>0</v>
      </c>
      <c r="J139" s="151">
        <f>SUMIF(Comp!$A$75:$A$400,Areas!A139,Comp!$F$75:$F$400)</f>
        <v>0</v>
      </c>
      <c r="K139" s="151">
        <f>SUMIF(Comp!$A$75:$A$400,Areas!A139,Comp!$G$75:$G$400)</f>
        <v>0</v>
      </c>
      <c r="L139" s="151"/>
      <c r="M139" s="151">
        <f>SUMIF('Flt III'!D:D,A139,'Flt III'!F:F)/3.2808^3</f>
        <v>0</v>
      </c>
      <c r="N139" s="151">
        <f>SUMIF('Flt IIa'!A:A,A139,'Flt IIa'!H:H)</f>
        <v>0</v>
      </c>
      <c r="O139" s="151"/>
      <c r="P139" s="149">
        <f>M139</f>
        <v>0</v>
      </c>
      <c r="Q139" s="149">
        <f>S139</f>
        <v>0</v>
      </c>
    </row>
    <row r="140" spans="1:17" s="138" customFormat="1">
      <c r="A140" s="136">
        <v>1.7</v>
      </c>
      <c r="B140" s="136" t="str">
        <f>Comp!B145</f>
        <v>FLAG FACILITIES</v>
      </c>
      <c r="C140" s="149">
        <f>SUM(C141:C145)</f>
        <v>0</v>
      </c>
      <c r="D140" s="149">
        <f>SUM(D141:D145)</f>
        <v>0</v>
      </c>
      <c r="E140" s="149">
        <f t="shared" si="66"/>
        <v>16.3</v>
      </c>
      <c r="F140" s="149">
        <f t="shared" si="67"/>
        <v>17</v>
      </c>
      <c r="H140" s="151">
        <f>SUMIF('Flt III'!D:D,A140,'Flt III'!E:E)/3.2808^2</f>
        <v>0</v>
      </c>
      <c r="I140" s="151">
        <f>SUMIF('Flt IIa'!A:A,A140,'Flt IIa'!G:G)</f>
        <v>0</v>
      </c>
      <c r="J140" s="151">
        <f>SUMIF(Comp!$A$75:$A$400,Areas!A140,Comp!$F$75:$F$400)</f>
        <v>16.3</v>
      </c>
      <c r="K140" s="151">
        <f>SUMIF(Comp!$A$75:$A$400,Areas!A140,Comp!$G$75:$G$400)</f>
        <v>17</v>
      </c>
      <c r="L140" s="151"/>
      <c r="M140" s="151">
        <f>SUMIF('Flt III'!D:D,A140,'Flt III'!F:F)/3.2808^3</f>
        <v>0</v>
      </c>
      <c r="N140" s="151">
        <f>SUMIF('Flt IIa'!A:A,A140,'Flt IIa'!H:H)</f>
        <v>0</v>
      </c>
      <c r="O140" s="151"/>
      <c r="P140" s="149">
        <f>IF(M140=0,SUM(P141:P145),M140)</f>
        <v>0</v>
      </c>
      <c r="Q140" s="149">
        <f>IF(N140=0,SUM(Q141:Q145),N140)</f>
        <v>0</v>
      </c>
    </row>
    <row r="141" spans="1:17" s="133" customFormat="1">
      <c r="A141" s="139">
        <v>1.71</v>
      </c>
      <c r="B141" s="139" t="str">
        <f>Comp!B146</f>
        <v>OPERATIONS</v>
      </c>
      <c r="C141" s="148">
        <f t="shared" ref="C141:D146" si="68">H141</f>
        <v>0</v>
      </c>
      <c r="D141" s="148">
        <f t="shared" si="68"/>
        <v>0</v>
      </c>
      <c r="E141" s="148">
        <f t="shared" si="66"/>
        <v>0</v>
      </c>
      <c r="F141" s="148">
        <f t="shared" si="67"/>
        <v>0</v>
      </c>
      <c r="H141" s="152">
        <f>SUMIF('Flt III'!D:D,A141,'Flt III'!E:E)/3.2808^2</f>
        <v>0</v>
      </c>
      <c r="I141" s="152">
        <f>SUMIF('Flt IIa'!A:A,A141,'Flt IIa'!G:G)</f>
        <v>0</v>
      </c>
      <c r="J141" s="152">
        <f>SUMIF(Comp!$A$75:$A$400,Areas!A141,Comp!$F$75:$F$400)</f>
        <v>0</v>
      </c>
      <c r="K141" s="152">
        <f>SUMIF(Comp!$A$75:$A$400,Areas!A141,Comp!$G$75:$G$400)</f>
        <v>0</v>
      </c>
      <c r="L141" s="152"/>
      <c r="M141" s="152">
        <f>SUMIF('Flt III'!D:D,A141,'Flt III'!F:F)/3.2808^3</f>
        <v>0</v>
      </c>
      <c r="N141" s="152">
        <f>SUMIF('Flt IIa'!A:A,A141,'Flt IIa'!H:H)</f>
        <v>0</v>
      </c>
      <c r="O141" s="152"/>
      <c r="P141" s="148">
        <f>M141</f>
        <v>0</v>
      </c>
      <c r="Q141" s="148">
        <f t="shared" ref="Q141:Q146" si="69">S141</f>
        <v>0</v>
      </c>
    </row>
    <row r="142" spans="1:17" s="133" customFormat="1">
      <c r="A142" s="139">
        <v>1.72</v>
      </c>
      <c r="B142" s="139" t="str">
        <f>Comp!B147</f>
        <v>CONTROL</v>
      </c>
      <c r="C142" s="148">
        <f t="shared" si="68"/>
        <v>0</v>
      </c>
      <c r="D142" s="148">
        <f t="shared" si="68"/>
        <v>0</v>
      </c>
      <c r="E142" s="148">
        <f t="shared" si="66"/>
        <v>9.3000000000000007</v>
      </c>
      <c r="F142" s="148">
        <f t="shared" si="67"/>
        <v>9.3000000000000007</v>
      </c>
      <c r="H142" s="152">
        <f>SUMIF('Flt III'!D:D,A142,'Flt III'!E:E)/3.2808^2</f>
        <v>0</v>
      </c>
      <c r="I142" s="152">
        <f>SUMIF('Flt IIa'!A:A,A142,'Flt IIa'!G:G)</f>
        <v>0</v>
      </c>
      <c r="J142" s="152">
        <f>SUMIF(Comp!$A$75:$A$400,Areas!A142,Comp!$F$75:$F$400)</f>
        <v>9.3000000000000007</v>
      </c>
      <c r="K142" s="152">
        <f>SUMIF(Comp!$A$75:$A$400,Areas!A142,Comp!$G$75:$G$400)</f>
        <v>9.3000000000000007</v>
      </c>
      <c r="L142" s="152"/>
      <c r="M142" s="152">
        <f>SUMIF('Flt III'!D:D,A142,'Flt III'!F:F)/3.2808^3</f>
        <v>0</v>
      </c>
      <c r="N142" s="152">
        <f>SUMIF('Flt IIa'!A:A,A142,'Flt IIa'!H:H)</f>
        <v>0</v>
      </c>
      <c r="O142" s="152"/>
      <c r="P142" s="148">
        <f>M142</f>
        <v>0</v>
      </c>
      <c r="Q142" s="148">
        <f t="shared" si="69"/>
        <v>0</v>
      </c>
    </row>
    <row r="143" spans="1:17" s="133" customFormat="1">
      <c r="A143" s="139">
        <v>1.73</v>
      </c>
      <c r="B143" s="139" t="str">
        <f>Comp!B148</f>
        <v>HANDLING</v>
      </c>
      <c r="C143" s="148">
        <f t="shared" si="68"/>
        <v>0</v>
      </c>
      <c r="D143" s="148">
        <f t="shared" si="68"/>
        <v>0</v>
      </c>
      <c r="E143" s="148">
        <f t="shared" si="66"/>
        <v>0</v>
      </c>
      <c r="F143" s="148">
        <f t="shared" si="67"/>
        <v>0</v>
      </c>
      <c r="H143" s="152">
        <f>SUMIF('Flt III'!D:D,A143,'Flt III'!E:E)/3.2808^2</f>
        <v>0</v>
      </c>
      <c r="I143" s="152">
        <f>SUMIF('Flt IIa'!A:A,A143,'Flt IIa'!G:G)</f>
        <v>0</v>
      </c>
      <c r="J143" s="152">
        <f>SUMIF(Comp!$A$75:$A$400,Areas!A143,Comp!$F$75:$F$400)</f>
        <v>0</v>
      </c>
      <c r="K143" s="152">
        <f>SUMIF(Comp!$A$75:$A$400,Areas!A143,Comp!$G$75:$G$400)</f>
        <v>0</v>
      </c>
      <c r="L143" s="152"/>
      <c r="M143" s="152">
        <f>SUMIF('Flt III'!D:D,A143,'Flt III'!F:F)/3.2808^3</f>
        <v>0</v>
      </c>
      <c r="N143" s="152">
        <f>SUMIF('Flt IIa'!A:A,A143,'Flt IIa'!H:H)</f>
        <v>0</v>
      </c>
      <c r="O143" s="152"/>
      <c r="P143" s="148">
        <f>M143</f>
        <v>0</v>
      </c>
      <c r="Q143" s="148">
        <f t="shared" si="69"/>
        <v>0</v>
      </c>
    </row>
    <row r="144" spans="1:17" s="133" customFormat="1">
      <c r="A144" s="139">
        <v>1.74</v>
      </c>
      <c r="B144" s="139" t="str">
        <f>Comp!B149</f>
        <v>STOWAGE</v>
      </c>
      <c r="C144" s="148">
        <f t="shared" si="68"/>
        <v>0</v>
      </c>
      <c r="D144" s="148">
        <f t="shared" si="68"/>
        <v>0</v>
      </c>
      <c r="E144" s="148">
        <f t="shared" si="66"/>
        <v>0</v>
      </c>
      <c r="F144" s="148">
        <f t="shared" si="67"/>
        <v>0</v>
      </c>
      <c r="H144" s="152">
        <f>SUMIF('Flt III'!D:D,A144,'Flt III'!E:E)/3.2808^2</f>
        <v>0</v>
      </c>
      <c r="I144" s="152">
        <f>SUMIF('Flt IIa'!A:A,A144,'Flt IIa'!G:G)</f>
        <v>0</v>
      </c>
      <c r="J144" s="152">
        <f>SUMIF(Comp!$A$75:$A$400,Areas!A144,Comp!$F$75:$F$400)</f>
        <v>0</v>
      </c>
      <c r="K144" s="152">
        <f>SUMIF(Comp!$A$75:$A$400,Areas!A144,Comp!$G$75:$G$400)</f>
        <v>0</v>
      </c>
      <c r="L144" s="152"/>
      <c r="M144" s="152">
        <f>SUMIF('Flt III'!D:D,A144,'Flt III'!F:F)/3.2808^3</f>
        <v>0</v>
      </c>
      <c r="N144" s="152">
        <f>SUMIF('Flt IIa'!A:A,A144,'Flt IIa'!H:H)</f>
        <v>0</v>
      </c>
      <c r="O144" s="152"/>
      <c r="P144" s="148">
        <f>M144</f>
        <v>0</v>
      </c>
      <c r="Q144" s="148">
        <f t="shared" si="69"/>
        <v>0</v>
      </c>
    </row>
    <row r="145" spans="1:17" s="133" customFormat="1">
      <c r="A145" s="139">
        <v>1.75</v>
      </c>
      <c r="B145" s="139" t="str">
        <f>Comp!B150</f>
        <v>ADMIN</v>
      </c>
      <c r="C145" s="148">
        <f t="shared" si="68"/>
        <v>0</v>
      </c>
      <c r="D145" s="148">
        <f t="shared" si="68"/>
        <v>0</v>
      </c>
      <c r="E145" s="148">
        <f t="shared" si="66"/>
        <v>7</v>
      </c>
      <c r="F145" s="148">
        <f t="shared" si="67"/>
        <v>7.7</v>
      </c>
      <c r="H145" s="152">
        <f>SUMIF('Flt III'!D:D,A145,'Flt III'!E:E)/3.2808^2</f>
        <v>0</v>
      </c>
      <c r="I145" s="152">
        <f>SUMIF('Flt IIa'!A:A,A145,'Flt IIa'!G:G)</f>
        <v>0</v>
      </c>
      <c r="J145" s="152">
        <f>SUMIF(Comp!$A$75:$A$400,Areas!A145,Comp!$F$75:$F$400)</f>
        <v>7</v>
      </c>
      <c r="K145" s="152">
        <f>SUMIF(Comp!$A$75:$A$400,Areas!A145,Comp!$G$75:$G$400)</f>
        <v>7.7</v>
      </c>
      <c r="L145" s="152"/>
      <c r="M145" s="152">
        <f>SUMIF('Flt III'!D:D,A145,'Flt III'!F:F)/3.2808^3</f>
        <v>0</v>
      </c>
      <c r="N145" s="152">
        <f>SUMIF('Flt IIa'!A:A,A145,'Flt IIa'!H:H)</f>
        <v>0</v>
      </c>
      <c r="O145" s="152"/>
      <c r="P145" s="148">
        <f>M145</f>
        <v>0</v>
      </c>
      <c r="Q145" s="148">
        <f t="shared" si="69"/>
        <v>0</v>
      </c>
    </row>
    <row r="146" spans="1:17" s="138" customFormat="1">
      <c r="A146" s="136">
        <v>1.8</v>
      </c>
      <c r="B146" s="136" t="str">
        <f>Comp!B151</f>
        <v>SPECIAL MISSIONS</v>
      </c>
      <c r="C146" s="149">
        <f t="shared" si="68"/>
        <v>0</v>
      </c>
      <c r="D146" s="149">
        <f t="shared" si="68"/>
        <v>0</v>
      </c>
      <c r="E146" s="149">
        <f t="shared" si="66"/>
        <v>0</v>
      </c>
      <c r="F146" s="149">
        <f t="shared" si="67"/>
        <v>0</v>
      </c>
      <c r="H146" s="151">
        <f>SUMIF('Flt III'!D:D,A146,'Flt III'!E:E)/3.2808^2</f>
        <v>0</v>
      </c>
      <c r="I146" s="151">
        <f>SUMIF('Flt IIa'!A:A,A146,'Flt IIa'!G:G)</f>
        <v>0</v>
      </c>
      <c r="J146" s="151">
        <f>SUMIF(Comp!$A$75:$A$400,Areas!A146,Comp!$F$75:$F$400)</f>
        <v>0</v>
      </c>
      <c r="K146" s="151">
        <f>SUMIF(Comp!$A$75:$A$400,Areas!A146,Comp!$G$75:$G$400)</f>
        <v>0</v>
      </c>
      <c r="L146" s="151"/>
      <c r="M146" s="151">
        <f>SUMIF('Flt III'!D:D,A146,'Flt III'!F:F)/3.2808^3</f>
        <v>0</v>
      </c>
      <c r="N146" s="151">
        <f>SUMIF('Flt IIa'!A:A,A146,'Flt IIa'!H:H)</f>
        <v>0</v>
      </c>
      <c r="O146" s="151"/>
      <c r="P146" s="149">
        <f>M146</f>
        <v>0</v>
      </c>
      <c r="Q146" s="149">
        <f t="shared" si="69"/>
        <v>0</v>
      </c>
    </row>
    <row r="147" spans="1:17" s="138" customFormat="1">
      <c r="A147" s="136">
        <v>1.9</v>
      </c>
      <c r="B147" s="136" t="str">
        <f>Comp!B152</f>
        <v>SM ARMS,PYRO+SALU BAT</v>
      </c>
      <c r="C147" s="149">
        <f>C148+C150+C152+C153+C155</f>
        <v>19.510112883060437</v>
      </c>
      <c r="D147" s="149">
        <f>D148+D150+D152+D153+D155</f>
        <v>16.536741120000002</v>
      </c>
      <c r="E147" s="149">
        <f t="shared" si="66"/>
        <v>29.7</v>
      </c>
      <c r="F147" s="149">
        <f t="shared" si="67"/>
        <v>29.7</v>
      </c>
      <c r="H147" s="151">
        <f>SUMIF('Flt III'!D:D,A147,'Flt III'!E:E)/3.2808^2</f>
        <v>0</v>
      </c>
      <c r="I147" s="151">
        <f>SUMIF('Flt IIa'!A:A,A147,'Flt IIa'!G:G)</f>
        <v>0</v>
      </c>
      <c r="J147" s="151">
        <f>SUMIF(Comp!$A$75:$A$400,Areas!A147,Comp!$F$75:$F$400)</f>
        <v>29.7</v>
      </c>
      <c r="K147" s="151">
        <f>SUMIF(Comp!$A$75:$A$400,Areas!A147,Comp!$G$75:$G$400)</f>
        <v>29.7</v>
      </c>
      <c r="L147" s="151"/>
      <c r="M147" s="151">
        <f>SUMIF('Flt III'!D:D,A147,'Flt III'!F:F)/3.2808^3</f>
        <v>0</v>
      </c>
      <c r="N147" s="151">
        <f>SUMIF('Flt IIa'!A:A,A147,'Flt IIa'!H:H)</f>
        <v>0</v>
      </c>
      <c r="O147" s="151"/>
      <c r="P147" s="149">
        <f>P148+P150+P152+P153+P155</f>
        <v>57.315388342149888</v>
      </c>
      <c r="Q147" s="149">
        <f>Q148+Q150+Q152+Q153+Q155</f>
        <v>49.356264320999998</v>
      </c>
    </row>
    <row r="148" spans="1:17" s="133" customFormat="1">
      <c r="A148" s="139">
        <v>1.91</v>
      </c>
      <c r="B148" s="139" t="str">
        <f>Comp!B153</f>
        <v>SM ARMS (LOCKER)</v>
      </c>
      <c r="C148" s="148">
        <f>IF(H148=0,SUM(C149),H148)</f>
        <v>5.0168861699298271</v>
      </c>
      <c r="D148" s="148">
        <f>IF(I148=0,SUM(D149),I148)</f>
        <v>5.0167641600000001</v>
      </c>
      <c r="E148" s="148">
        <f t="shared" si="66"/>
        <v>7.5</v>
      </c>
      <c r="F148" s="148">
        <f t="shared" si="67"/>
        <v>7.5</v>
      </c>
      <c r="H148" s="152">
        <f>SUMIF('Flt III'!D:D,A148,'Flt III'!E:E)/3.2808^2</f>
        <v>0</v>
      </c>
      <c r="I148" s="152">
        <f>SUMIF('Flt IIa'!A:A,A148,'Flt IIa'!G:G)</f>
        <v>5.0167641600000001</v>
      </c>
      <c r="J148" s="152">
        <f>SUMIF(Comp!$A$75:$A$400,Areas!A148,Comp!$F$75:$F$400)</f>
        <v>7.5</v>
      </c>
      <c r="K148" s="152">
        <f>SUMIF(Comp!$A$75:$A$400,Areas!A148,Comp!$G$75:$G$400)</f>
        <v>7.5</v>
      </c>
      <c r="L148" s="152"/>
      <c r="M148" s="152">
        <f>SUMIF('Flt III'!D:D,A148,'Flt III'!F:F)/3.2808^3</f>
        <v>0</v>
      </c>
      <c r="N148" s="152">
        <f>SUMIF('Flt IIa'!A:A,A148,'Flt IIa'!H:H)</f>
        <v>13.139017008</v>
      </c>
      <c r="O148" s="152"/>
      <c r="P148" s="148">
        <f>IF(M148=0,SUM(P149),M148)</f>
        <v>13.139496141678631</v>
      </c>
      <c r="Q148" s="148">
        <f>IF(N148=0,SUM(Q149),N148)</f>
        <v>13.139017008</v>
      </c>
    </row>
    <row r="149" spans="1:17" s="147" customFormat="1">
      <c r="A149" s="145" t="s">
        <v>1226</v>
      </c>
      <c r="B149" s="145"/>
      <c r="C149" s="146">
        <f>H149</f>
        <v>5.0168861699298271</v>
      </c>
      <c r="D149" s="146">
        <f>I149</f>
        <v>0</v>
      </c>
      <c r="E149" s="146">
        <f t="shared" si="66"/>
        <v>0</v>
      </c>
      <c r="F149" s="146">
        <f t="shared" si="67"/>
        <v>0</v>
      </c>
      <c r="H149" s="154">
        <f>SUMIF('Flt III'!D:D,A149,'Flt III'!E:E)/3.2808^2</f>
        <v>5.0168861699298271</v>
      </c>
      <c r="I149" s="154">
        <f>SUMIF('Flt IIa'!A:A,A149,'Flt IIa'!G:G)</f>
        <v>0</v>
      </c>
      <c r="J149" s="154">
        <f>SUMIF(Comp!$A$75:$A$400,Areas!A149,Comp!$F$75:$F$400)</f>
        <v>0</v>
      </c>
      <c r="K149" s="154">
        <f>SUMIF(Comp!$A$75:$A$400,Areas!A149,Comp!$G$75:$G$400)</f>
        <v>0</v>
      </c>
      <c r="L149" s="154"/>
      <c r="M149" s="154">
        <f>SUMIF('Flt III'!D:D,A149,'Flt III'!F:F)/3.2808^3</f>
        <v>13.139496141678631</v>
      </c>
      <c r="N149" s="154">
        <f>SUMIF('Flt IIa'!A:A,A149,'Flt IIa'!H:H)</f>
        <v>0</v>
      </c>
      <c r="O149" s="154"/>
      <c r="P149" s="146">
        <f>M149</f>
        <v>13.139496141678631</v>
      </c>
      <c r="Q149" s="146">
        <f>N149</f>
        <v>0</v>
      </c>
    </row>
    <row r="150" spans="1:17" s="133" customFormat="1">
      <c r="A150" s="139">
        <v>1.92</v>
      </c>
      <c r="B150" s="139" t="str">
        <f>Comp!B154</f>
        <v>PYROTECHNICS</v>
      </c>
      <c r="C150" s="148">
        <f>IF(H150=0,SUM(C151),H150)</f>
        <v>2.9729695821806383</v>
      </c>
      <c r="D150" s="148">
        <f>IF(I150=0,SUM(D151),I150)</f>
        <v>0</v>
      </c>
      <c r="E150" s="148">
        <f>J150</f>
        <v>0</v>
      </c>
      <c r="F150" s="148">
        <f>K150</f>
        <v>0</v>
      </c>
      <c r="H150" s="152">
        <f>SUMIF('Flt III'!D:D,A150,'Flt III'!E:E)/3.2808^2</f>
        <v>0</v>
      </c>
      <c r="I150" s="152">
        <f>SUMIF('Flt IIa'!A:A,A150,'Flt IIa'!G:G)</f>
        <v>0</v>
      </c>
      <c r="J150" s="152">
        <f>SUMIF(Comp!$A$75:$A$400,Areas!A150,Comp!$F$75:$F$400)</f>
        <v>0</v>
      </c>
      <c r="K150" s="152">
        <f>SUMIF(Comp!$A$75:$A$400,Areas!A150,Comp!$G$75:$G$400)</f>
        <v>0</v>
      </c>
      <c r="L150" s="152"/>
      <c r="M150" s="152">
        <f>SUMIF('Flt III'!D:D,A150,'Flt III'!F:F)/3.2808^3</f>
        <v>0</v>
      </c>
      <c r="N150" s="152">
        <f>SUMIF('Flt IIa'!A:A,A150,'Flt IIa'!H:H)</f>
        <v>0</v>
      </c>
      <c r="O150" s="152"/>
      <c r="P150" s="148">
        <f>IF(M150=0,SUM(P151),M150)</f>
        <v>7.9573241720079642</v>
      </c>
      <c r="Q150" s="148">
        <f>IF(N150=0,SUM(Q151),N150)</f>
        <v>0</v>
      </c>
    </row>
    <row r="151" spans="1:17" s="147" customFormat="1">
      <c r="A151" s="145" t="s">
        <v>1221</v>
      </c>
      <c r="B151" s="145"/>
      <c r="C151" s="146">
        <f>H151</f>
        <v>2.9729695821806383</v>
      </c>
      <c r="D151" s="146">
        <f>I151</f>
        <v>0</v>
      </c>
      <c r="E151" s="146">
        <f t="shared" ref="E151:F151" si="70">J151</f>
        <v>0</v>
      </c>
      <c r="F151" s="146">
        <f t="shared" si="70"/>
        <v>0</v>
      </c>
      <c r="H151" s="154">
        <f>SUMIF('Flt III'!D:D,A151,'Flt III'!E:E)/3.2808^2</f>
        <v>2.9729695821806383</v>
      </c>
      <c r="I151" s="154">
        <f>SUMIF('Flt IIa'!A:A,A151,'Flt IIa'!G:G)</f>
        <v>0</v>
      </c>
      <c r="J151" s="154">
        <f>SUMIF(Comp!$A$75:$A$400,Areas!A151,Comp!$F$75:$F$400)</f>
        <v>0</v>
      </c>
      <c r="K151" s="154">
        <f>SUMIF(Comp!$A$75:$A$400,Areas!A151,Comp!$G$75:$G$400)</f>
        <v>0</v>
      </c>
      <c r="L151" s="154"/>
      <c r="M151" s="154">
        <f>SUMIF('Flt III'!D:D,A151,'Flt III'!F:F)/3.2808^3</f>
        <v>7.9573241720079642</v>
      </c>
      <c r="N151" s="154">
        <f>SUMIF('Flt IIa'!A:A,A151,'Flt IIa'!H:H)</f>
        <v>0</v>
      </c>
      <c r="O151" s="154"/>
      <c r="P151" s="146">
        <f>M151</f>
        <v>7.9573241720079642</v>
      </c>
      <c r="Q151" s="146">
        <f>S151</f>
        <v>0</v>
      </c>
    </row>
    <row r="152" spans="1:17" s="133" customFormat="1">
      <c r="A152" s="139">
        <v>1.93</v>
      </c>
      <c r="B152" s="139" t="str">
        <f>Comp!B155</f>
        <v>SALUTING BAT (MAGAZINE)</v>
      </c>
      <c r="C152" s="148">
        <f>H152</f>
        <v>0</v>
      </c>
      <c r="D152" s="148">
        <f>I152</f>
        <v>0</v>
      </c>
      <c r="E152" s="148">
        <f t="shared" ref="E152:F167" si="71">J152</f>
        <v>0</v>
      </c>
      <c r="F152" s="148">
        <f t="shared" si="71"/>
        <v>0</v>
      </c>
      <c r="H152" s="152">
        <f>SUMIF('Flt III'!D:D,A152,'Flt III'!E:E)/3.2808^2</f>
        <v>0</v>
      </c>
      <c r="I152" s="152">
        <f>SUMIF('Flt IIa'!A:A,A152,'Flt IIa'!G:G)</f>
        <v>0</v>
      </c>
      <c r="J152" s="152">
        <f>SUMIF(Comp!$A$75:$A$400,Areas!A152,Comp!$F$75:$F$400)</f>
        <v>0</v>
      </c>
      <c r="K152" s="152">
        <f>SUMIF(Comp!$A$75:$A$400,Areas!A152,Comp!$G$75:$G$400)</f>
        <v>0</v>
      </c>
      <c r="L152" s="152"/>
      <c r="M152" s="152">
        <f>SUMIF('Flt III'!D:D,A152,'Flt III'!F:F)/3.2808^3</f>
        <v>0</v>
      </c>
      <c r="N152" s="152">
        <f>SUMIF('Flt IIa'!A:A,A152,'Flt IIa'!H:H)</f>
        <v>0</v>
      </c>
      <c r="O152" s="152"/>
      <c r="P152" s="148">
        <f>M152</f>
        <v>0</v>
      </c>
      <c r="Q152" s="148">
        <f>S152</f>
        <v>0</v>
      </c>
    </row>
    <row r="153" spans="1:17" s="133" customFormat="1">
      <c r="A153" s="139">
        <v>1.94</v>
      </c>
      <c r="B153" s="139" t="str">
        <f>Comp!B156</f>
        <v>ARMORY</v>
      </c>
      <c r="C153" s="148">
        <f>IF(H153=0,SUM(C154),H153)</f>
        <v>11.520257130949974</v>
      </c>
      <c r="D153" s="148">
        <f>IF(I153=0,SUM(D154),I153)</f>
        <v>11.519976960000001</v>
      </c>
      <c r="E153" s="148">
        <f t="shared" si="71"/>
        <v>15</v>
      </c>
      <c r="F153" s="148">
        <f t="shared" si="71"/>
        <v>15</v>
      </c>
      <c r="H153" s="152">
        <f>SUMIF('Flt III'!D:D,A153,'Flt III'!E:E)/3.2808^2</f>
        <v>0</v>
      </c>
      <c r="I153" s="152">
        <f>SUMIF('Flt IIa'!A:A,A153,'Flt IIa'!G:G)</f>
        <v>11.519976960000001</v>
      </c>
      <c r="J153" s="152">
        <f>SUMIF(Comp!$A$75:$A$400,Areas!A153,Comp!$F$75:$F$400)</f>
        <v>15</v>
      </c>
      <c r="K153" s="152">
        <f>SUMIF(Comp!$A$75:$A$400,Areas!A153,Comp!$G$75:$G$400)</f>
        <v>15</v>
      </c>
      <c r="L153" s="152"/>
      <c r="M153" s="152">
        <f>SUMIF('Flt III'!D:D,A153,'Flt III'!F:F)/3.2808^3</f>
        <v>0</v>
      </c>
      <c r="N153" s="152">
        <f>SUMIF('Flt IIa'!A:A,A153,'Flt IIa'!H:H)</f>
        <v>36.217247313000001</v>
      </c>
      <c r="O153" s="152"/>
      <c r="P153" s="148">
        <f>IF(M153=0,SUM(P154),M153)</f>
        <v>36.218568028463295</v>
      </c>
      <c r="Q153" s="148">
        <f>IF(N153=0,SUM(Q154),N153)</f>
        <v>36.217247313000001</v>
      </c>
    </row>
    <row r="154" spans="1:17" s="147" customFormat="1">
      <c r="A154" s="145" t="s">
        <v>1218</v>
      </c>
      <c r="B154" s="145"/>
      <c r="C154" s="146">
        <f>H154</f>
        <v>11.520257130949974</v>
      </c>
      <c r="D154" s="146">
        <f>I154</f>
        <v>0</v>
      </c>
      <c r="E154" s="146">
        <f t="shared" si="71"/>
        <v>0</v>
      </c>
      <c r="F154" s="146">
        <f t="shared" si="71"/>
        <v>0</v>
      </c>
      <c r="H154" s="154">
        <f>SUMIF('Flt III'!D:D,A154,'Flt III'!E:E)/3.2808^2</f>
        <v>11.520257130949974</v>
      </c>
      <c r="I154" s="154">
        <f>SUMIF('Flt IIa'!A:A,A154,'Flt IIa'!G:G)</f>
        <v>0</v>
      </c>
      <c r="J154" s="154">
        <f>SUMIF(Comp!$A$75:$A$400,Areas!A154,Comp!$F$75:$F$400)</f>
        <v>0</v>
      </c>
      <c r="K154" s="154">
        <f>SUMIF(Comp!$A$75:$A$400,Areas!A154,Comp!$G$75:$G$400)</f>
        <v>0</v>
      </c>
      <c r="L154" s="154"/>
      <c r="M154" s="154">
        <f>SUMIF('Flt III'!D:D,A154,'Flt III'!F:F)/3.2808^3</f>
        <v>36.218568028463295</v>
      </c>
      <c r="N154" s="154">
        <f>SUMIF('Flt IIa'!A:A,A154,'Flt IIa'!H:H)</f>
        <v>0</v>
      </c>
      <c r="O154" s="154"/>
      <c r="P154" s="146">
        <f>M154</f>
        <v>36.218568028463295</v>
      </c>
      <c r="Q154" s="146">
        <f>S154</f>
        <v>0</v>
      </c>
    </row>
    <row r="155" spans="1:17" s="133" customFormat="1">
      <c r="A155" s="139">
        <v>1.95</v>
      </c>
      <c r="B155" s="139" t="str">
        <f>Comp!B157</f>
        <v>SECURITY FORCE EQUIP</v>
      </c>
      <c r="C155" s="148">
        <f>H155</f>
        <v>0</v>
      </c>
      <c r="D155" s="148">
        <f>I155</f>
        <v>0</v>
      </c>
      <c r="E155" s="148">
        <f t="shared" si="71"/>
        <v>7</v>
      </c>
      <c r="F155" s="148">
        <f t="shared" si="71"/>
        <v>7</v>
      </c>
      <c r="H155" s="152">
        <f>SUMIF('Flt III'!D:D,A155,'Flt III'!E:E)/3.2808^2</f>
        <v>0</v>
      </c>
      <c r="I155" s="152">
        <f>SUMIF('Flt IIa'!A:A,A155,'Flt IIa'!G:G)</f>
        <v>0</v>
      </c>
      <c r="J155" s="152">
        <f>SUMIF(Comp!$A$75:$A$400,Areas!A155,Comp!$F$75:$F$400)</f>
        <v>7</v>
      </c>
      <c r="K155" s="152">
        <f>SUMIF(Comp!$A$75:$A$400,Areas!A155,Comp!$G$75:$G$400)</f>
        <v>7</v>
      </c>
      <c r="L155" s="152"/>
      <c r="M155" s="152">
        <f>SUMIF('Flt III'!D:D,A155,'Flt III'!F:F)/3.2808^3</f>
        <v>0</v>
      </c>
      <c r="N155" s="152">
        <f>SUMIF('Flt IIa'!A:A,A155,'Flt IIa'!H:H)</f>
        <v>0</v>
      </c>
      <c r="O155" s="152"/>
      <c r="P155" s="148">
        <f>M155</f>
        <v>0</v>
      </c>
      <c r="Q155" s="148">
        <f>S155</f>
        <v>0</v>
      </c>
    </row>
    <row r="156" spans="1:17">
      <c r="A156" s="107"/>
      <c r="B156" s="107"/>
    </row>
    <row r="157" spans="1:17" s="135" customFormat="1">
      <c r="A157" s="134">
        <v>2</v>
      </c>
      <c r="B157" s="135" t="str">
        <f>Comp!B160</f>
        <v>HUMAN SUPPORT</v>
      </c>
      <c r="C157" s="157">
        <f>C158+C228+C269+C295+C316+C336+C352</f>
        <v>1571.493140080797</v>
      </c>
      <c r="D157" s="157">
        <f>D158+D228+D269+D295+D316+D336+D352</f>
        <v>1701.4630732800001</v>
      </c>
      <c r="E157" s="157">
        <f>J157</f>
        <v>2101.6</v>
      </c>
      <c r="F157" s="157">
        <f t="shared" si="71"/>
        <v>2104</v>
      </c>
      <c r="H157" s="150">
        <f>SUMIF('Flt III'!D:D,A157,'Flt III'!E:E)/3.2808^2</f>
        <v>0</v>
      </c>
      <c r="I157" s="150">
        <f>SUMIF('Flt IIa'!A:A,A157,'Flt IIa'!G:G)</f>
        <v>0</v>
      </c>
      <c r="J157" s="150">
        <f>SUMIF(Comp!$A$75:$A$400,Areas!A157,Comp!$F$75:$F$400)</f>
        <v>2101.6</v>
      </c>
      <c r="K157" s="150">
        <f>SUMIF(Comp!$A$75:$A$400,Areas!A157,Comp!$G$75:$G$400)</f>
        <v>2104</v>
      </c>
      <c r="L157" s="150"/>
      <c r="M157" s="150">
        <f>SUMIF('Flt III'!D:D,A157,'Flt III'!F:F)/3.2808^3</f>
        <v>0</v>
      </c>
      <c r="N157" s="150">
        <f>SUMIF('Flt IIa'!A:A,A157,'Flt IIa'!H:H)</f>
        <v>0</v>
      </c>
      <c r="O157" s="150"/>
      <c r="P157" s="157">
        <f>P158+P228+P269+P295+P316+P336+P352</f>
        <v>4683.8056063141976</v>
      </c>
      <c r="Q157" s="157">
        <f>Q158+Q228+Q269+Q295+Q316+Q336+Q352</f>
        <v>7009.2125042159996</v>
      </c>
    </row>
    <row r="158" spans="1:17" s="138" customFormat="1">
      <c r="A158" s="136">
        <v>2.1</v>
      </c>
      <c r="B158" s="138" t="str">
        <f>Comp!B161</f>
        <v>LIVING</v>
      </c>
      <c r="C158" s="149">
        <f>C159+C188+C195+C208+C215+C225</f>
        <v>813.66461252306362</v>
      </c>
      <c r="D158" s="149">
        <f>D159+D188+D195+D208+D215+D225</f>
        <v>979.75545984000007</v>
      </c>
      <c r="E158" s="149">
        <f t="shared" si="71"/>
        <v>1192.8</v>
      </c>
      <c r="F158" s="149">
        <f t="shared" si="71"/>
        <v>1192.8</v>
      </c>
      <c r="H158" s="151">
        <f>SUMIF('Flt III'!D:D,A158,'Flt III'!E:E)/3.2808^2</f>
        <v>0</v>
      </c>
      <c r="I158" s="151">
        <f>SUMIF('Flt IIa'!A:A,A158,'Flt IIa'!G:G)</f>
        <v>0</v>
      </c>
      <c r="J158" s="151">
        <f>SUMIF(Comp!$A$75:$A$400,Areas!A158,Comp!$F$75:$F$400)</f>
        <v>1192.8</v>
      </c>
      <c r="K158" s="151">
        <f>SUMIF(Comp!$A$75:$A$400,Areas!A158,Comp!$G$75:$G$400)</f>
        <v>1192.8</v>
      </c>
      <c r="L158" s="151"/>
      <c r="M158" s="151">
        <f>SUMIF('Flt III'!D:D,A158,'Flt III'!F:F)/3.2808^3</f>
        <v>0</v>
      </c>
      <c r="N158" s="151">
        <f>SUMIF('Flt IIa'!A:A,A158,'Flt IIa'!H:H)</f>
        <v>0</v>
      </c>
      <c r="O158" s="151"/>
      <c r="P158" s="149">
        <f>P159+P188+P195+P208+P215+P225</f>
        <v>2573.8120782697652</v>
      </c>
      <c r="Q158" s="149">
        <f>Q159+Q188+Q195+Q208+Q215+Q225</f>
        <v>5679.6515870249996</v>
      </c>
    </row>
    <row r="159" spans="1:17" s="133" customFormat="1">
      <c r="A159" s="139">
        <v>2.11</v>
      </c>
      <c r="B159" s="133" t="str">
        <f>Comp!B162</f>
        <v>OFFICER LIVING</v>
      </c>
      <c r="C159" s="148">
        <f>C160+C180</f>
        <v>149.29881620513393</v>
      </c>
      <c r="D159" s="148">
        <f>D160+D180</f>
        <v>251.11691712000001</v>
      </c>
      <c r="E159" s="148">
        <f t="shared" si="71"/>
        <v>333.9</v>
      </c>
      <c r="F159" s="148">
        <f t="shared" si="71"/>
        <v>333.9</v>
      </c>
      <c r="H159" s="152">
        <f>SUMIF('Flt III'!D:D,A159,'Flt III'!E:E)/3.2808^2</f>
        <v>0</v>
      </c>
      <c r="I159" s="152">
        <f>SUMIF('Flt IIa'!A:A,A159,'Flt IIa'!G:G)</f>
        <v>0</v>
      </c>
      <c r="J159" s="152">
        <f>SUMIF(Comp!$A$75:$A$400,Areas!A159,Comp!$F$75:$F$400)</f>
        <v>333.9</v>
      </c>
      <c r="K159" s="152">
        <f>SUMIF(Comp!$A$75:$A$400,Areas!A159,Comp!$G$75:$G$400)</f>
        <v>333.9</v>
      </c>
      <c r="L159" s="152"/>
      <c r="M159" s="152">
        <f>SUMIF('Flt III'!D:D,A159,'Flt III'!F:F)/3.2808^3</f>
        <v>0</v>
      </c>
      <c r="N159" s="152">
        <f>SUMIF('Flt IIa'!A:A,A159,'Flt IIa'!H:H)</f>
        <v>0</v>
      </c>
      <c r="O159" s="152"/>
      <c r="P159" s="148">
        <f>IF(M159=0,P160+P180,M159)</f>
        <v>688.97401104965752</v>
      </c>
      <c r="Q159" s="148">
        <f>IF(N159=0,Q160+Q180,N159)</f>
        <v>104.319264348</v>
      </c>
    </row>
    <row r="160" spans="1:17" s="132" customFormat="1">
      <c r="A160" s="141">
        <v>2.1110000000000002</v>
      </c>
      <c r="B160" s="132" t="str">
        <f>Comp!B163</f>
        <v>BERTHING</v>
      </c>
      <c r="C160" s="142">
        <f>SUM(C161)</f>
        <v>149.29881620513393</v>
      </c>
      <c r="D160" s="142">
        <f>IF(I160=0,D161,I160)</f>
        <v>211.07570688000001</v>
      </c>
      <c r="E160" s="142">
        <f t="shared" si="71"/>
        <v>295.3</v>
      </c>
      <c r="F160" s="142">
        <f t="shared" si="71"/>
        <v>295.3</v>
      </c>
      <c r="H160" s="153">
        <f>SUMIF('Flt III'!D:D,A160,'Flt III'!E:E)/3.2808^2</f>
        <v>0</v>
      </c>
      <c r="I160" s="153">
        <f>SUMIF('Flt IIa'!A:A,A160,'Flt IIa'!G:G)</f>
        <v>211.07570688000001</v>
      </c>
      <c r="J160" s="153">
        <f>SUMIF(Comp!$A$75:$A$400,Areas!A160,Comp!$F$75:$F$400)</f>
        <v>295.3</v>
      </c>
      <c r="K160" s="153">
        <f>SUMIF(Comp!$A$75:$A$400,Areas!A160,Comp!$G$75:$G$400)</f>
        <v>295.3</v>
      </c>
      <c r="L160" s="153"/>
      <c r="M160" s="153">
        <f>SUMIF('Flt III'!D:D,A160,'Flt III'!F:F)/3.2808^3</f>
        <v>0</v>
      </c>
      <c r="N160" s="153">
        <f>SUMIF('Flt IIa'!A:A,A160,'Flt IIa'!H:H)</f>
        <v>561.94782871500001</v>
      </c>
      <c r="O160" s="153"/>
      <c r="P160" s="142">
        <f>IF(M160=0,SUM(P161:P162)+P178+P179+P180+P186+P187,0)</f>
        <v>688.97401104965752</v>
      </c>
      <c r="Q160" s="142">
        <f>IF(N160=0,SUM(Q161),0)</f>
        <v>0</v>
      </c>
    </row>
    <row r="161" spans="1:17" s="147" customFormat="1">
      <c r="A161" s="145" t="s">
        <v>1200</v>
      </c>
      <c r="C161" s="146">
        <f>H161</f>
        <v>149.29881620513393</v>
      </c>
      <c r="D161" s="146">
        <f>I161</f>
        <v>0</v>
      </c>
      <c r="E161" s="146">
        <f t="shared" si="71"/>
        <v>0</v>
      </c>
      <c r="F161" s="146">
        <f t="shared" si="71"/>
        <v>0</v>
      </c>
      <c r="H161" s="154">
        <f>SUMIF('Flt III'!D:D,A161,'Flt III'!E:E)/3.2808^2</f>
        <v>149.29881620513393</v>
      </c>
      <c r="I161" s="154">
        <f>SUMIF('Flt IIa'!A:A,A161,'Flt IIa'!G:G)</f>
        <v>0</v>
      </c>
      <c r="J161" s="154">
        <f>SUMIF(Comp!$A$75:$A$400,Areas!A161,Comp!$F$75:$F$400)</f>
        <v>0</v>
      </c>
      <c r="K161" s="154">
        <f>SUMIF(Comp!$A$75:$A$400,Areas!A161,Comp!$G$75:$G$400)</f>
        <v>0</v>
      </c>
      <c r="L161" s="154"/>
      <c r="M161" s="154">
        <f>SUMIF('Flt III'!D:D,A161,'Flt III'!F:F)/3.2808^3</f>
        <v>404.29436727315908</v>
      </c>
      <c r="N161" s="154">
        <f>SUMIF('Flt IIa'!A:A,A161,'Flt IIa'!H:H)</f>
        <v>0</v>
      </c>
      <c r="O161" s="154"/>
      <c r="P161" s="146">
        <f>M161</f>
        <v>404.29436727315908</v>
      </c>
      <c r="Q161" s="146">
        <f>S161</f>
        <v>0</v>
      </c>
    </row>
    <row r="162" spans="1:17" s="140" customFormat="1">
      <c r="A162" s="143">
        <v>2.1111</v>
      </c>
      <c r="B162" s="140" t="str">
        <f>Comp!B164</f>
        <v>SHIP OFFICER</v>
      </c>
      <c r="C162" s="144">
        <f>SUM(C163:C177)+H162</f>
        <v>113.53027591952312</v>
      </c>
      <c r="D162" s="144">
        <f>SUM(D163:D177)+I162</f>
        <v>0</v>
      </c>
      <c r="E162" s="144">
        <f t="shared" si="71"/>
        <v>295.3</v>
      </c>
      <c r="F162" s="144">
        <f t="shared" si="71"/>
        <v>295.3</v>
      </c>
      <c r="H162" s="155">
        <f>SUMIF('Flt III'!D:D,A162,'Flt III'!E:E)/3.2808^2</f>
        <v>0</v>
      </c>
      <c r="I162" s="155">
        <f>SUMIF('Flt IIa'!A:A,A162,'Flt IIa'!G:G)</f>
        <v>0</v>
      </c>
      <c r="J162" s="155">
        <f>SUMIF(Comp!$A$75:$A$400,Areas!A162,Comp!$F$75:$F$400)</f>
        <v>295.3</v>
      </c>
      <c r="K162" s="155">
        <f>SUMIF(Comp!$A$75:$A$400,Areas!A162,Comp!$G$75:$G$400)</f>
        <v>295.3</v>
      </c>
      <c r="L162" s="155"/>
      <c r="M162" s="155">
        <f>SUMIF('Flt III'!D:D,A162,'Flt III'!F:F)/3.2808^3</f>
        <v>0</v>
      </c>
      <c r="N162" s="155">
        <f>SUMIF('Flt IIa'!A:A,A162,'Flt IIa'!H:H)</f>
        <v>0</v>
      </c>
      <c r="O162" s="155"/>
      <c r="P162" s="144">
        <f>SUM(P163:P177)+M162</f>
        <v>284.67964377649844</v>
      </c>
      <c r="Q162" s="144">
        <f>SUM(Q163:Q177)+S162</f>
        <v>0</v>
      </c>
    </row>
    <row r="163" spans="1:17" s="147" customFormat="1">
      <c r="A163" s="145">
        <v>2.1111100999999999</v>
      </c>
      <c r="B163" s="147" t="str">
        <f>Comp!B165</f>
        <v>COMMANDING OFFICER CABIN</v>
      </c>
      <c r="C163" s="146">
        <f t="shared" ref="C163:D177" si="72">H163</f>
        <v>0</v>
      </c>
      <c r="D163" s="146">
        <f t="shared" si="72"/>
        <v>0</v>
      </c>
      <c r="E163" s="146">
        <f t="shared" si="71"/>
        <v>28.3</v>
      </c>
      <c r="F163" s="146">
        <f t="shared" si="71"/>
        <v>28.3</v>
      </c>
      <c r="H163" s="154">
        <f>SUMIF('Flt III'!D:D,A163,'Flt III'!E:E)/3.2808^2</f>
        <v>0</v>
      </c>
      <c r="I163" s="154">
        <f>SUMIF('Flt IIa'!A:A,A163,'Flt IIa'!G:G)</f>
        <v>0</v>
      </c>
      <c r="J163" s="154">
        <f>SUMIF(Comp!$A$75:$A$400,Areas!A163,Comp!$F$75:$F$400)</f>
        <v>28.3</v>
      </c>
      <c r="K163" s="154">
        <f>SUMIF(Comp!$A$75:$A$400,Areas!A163,Comp!$G$75:$G$400)</f>
        <v>28.3</v>
      </c>
      <c r="L163" s="154"/>
      <c r="M163" s="154">
        <f>SUMIF('Flt III'!D:D,A163,'Flt III'!F:F)/3.2808^3</f>
        <v>0</v>
      </c>
      <c r="N163" s="154">
        <f>SUMIF('Flt IIa'!A:A,A163,'Flt IIa'!H:H)</f>
        <v>0</v>
      </c>
      <c r="O163" s="154"/>
      <c r="P163" s="146">
        <f t="shared" ref="P163:P177" si="73">M163</f>
        <v>0</v>
      </c>
      <c r="Q163" s="146">
        <f t="shared" ref="Q163:Q177" si="74">S163</f>
        <v>0</v>
      </c>
    </row>
    <row r="164" spans="1:17" s="147" customFormat="1">
      <c r="A164" s="145" t="s">
        <v>1197</v>
      </c>
      <c r="C164" s="146">
        <f t="shared" si="72"/>
        <v>13.006741922040293</v>
      </c>
      <c r="D164" s="146">
        <f t="shared" si="72"/>
        <v>0</v>
      </c>
      <c r="E164" s="146">
        <f t="shared" si="71"/>
        <v>0</v>
      </c>
      <c r="F164" s="146">
        <f t="shared" si="71"/>
        <v>0</v>
      </c>
      <c r="H164" s="154">
        <f>SUMIF('Flt III'!D:D,A164,'Flt III'!E:E)/3.2808^2</f>
        <v>13.006741922040293</v>
      </c>
      <c r="I164" s="154">
        <f>SUMIF('Flt IIa'!A:A,A164,'Flt IIa'!G:G)</f>
        <v>0</v>
      </c>
      <c r="J164" s="154">
        <f>SUMIF(Comp!$A$75:$A$400,Areas!A164,Comp!$F$75:$F$400)</f>
        <v>0</v>
      </c>
      <c r="K164" s="154">
        <f>SUMIF(Comp!$A$75:$A$400,Areas!A164,Comp!$G$75:$G$400)</f>
        <v>0</v>
      </c>
      <c r="L164" s="154"/>
      <c r="M164" s="154">
        <f>SUMIF('Flt III'!D:D,A164,'Flt III'!F:F)/3.2808^3</f>
        <v>33.698276742667183</v>
      </c>
      <c r="N164" s="154">
        <f>SUMIF('Flt IIa'!A:A,A164,'Flt IIa'!H:H)</f>
        <v>0</v>
      </c>
      <c r="O164" s="154"/>
      <c r="P164" s="146">
        <f t="shared" si="73"/>
        <v>33.698276742667183</v>
      </c>
      <c r="Q164" s="146">
        <f t="shared" si="74"/>
        <v>0</v>
      </c>
    </row>
    <row r="165" spans="1:17" s="147" customFormat="1">
      <c r="A165" s="145" t="s">
        <v>1194</v>
      </c>
      <c r="C165" s="146">
        <f t="shared" si="72"/>
        <v>17.837817493083829</v>
      </c>
      <c r="D165" s="146">
        <f t="shared" si="72"/>
        <v>0</v>
      </c>
      <c r="E165" s="146">
        <f t="shared" si="71"/>
        <v>0</v>
      </c>
      <c r="F165" s="146">
        <f t="shared" si="71"/>
        <v>0</v>
      </c>
      <c r="H165" s="154">
        <f>SUMIF('Flt III'!D:D,A165,'Flt III'!E:E)/3.2808^2</f>
        <v>17.837817493083829</v>
      </c>
      <c r="I165" s="154">
        <f>SUMIF('Flt IIa'!A:A,A165,'Flt IIa'!G:G)</f>
        <v>0</v>
      </c>
      <c r="J165" s="154">
        <f>SUMIF(Comp!$A$75:$A$400,Areas!A165,Comp!$F$75:$F$400)</f>
        <v>0</v>
      </c>
      <c r="K165" s="154">
        <f>SUMIF(Comp!$A$75:$A$400,Areas!A165,Comp!$G$75:$G$400)</f>
        <v>0</v>
      </c>
      <c r="L165" s="154"/>
      <c r="M165" s="154">
        <f>SUMIF('Flt III'!D:D,A165,'Flt III'!F:F)/3.2808^3</f>
        <v>42.335230025451622</v>
      </c>
      <c r="N165" s="154">
        <f>SUMIF('Flt IIa'!A:A,A165,'Flt IIa'!H:H)</f>
        <v>0</v>
      </c>
      <c r="O165" s="154"/>
      <c r="P165" s="146">
        <f t="shared" si="73"/>
        <v>42.335230025451622</v>
      </c>
      <c r="Q165" s="146">
        <f t="shared" si="74"/>
        <v>0</v>
      </c>
    </row>
    <row r="166" spans="1:17" s="147" customFormat="1">
      <c r="A166" s="145">
        <v>2.1111103999999998</v>
      </c>
      <c r="B166" s="147" t="str">
        <f>Comp!B166</f>
        <v>COMMANDING OFFICER STATEROOM</v>
      </c>
      <c r="C166" s="146">
        <f t="shared" si="72"/>
        <v>0</v>
      </c>
      <c r="D166" s="146">
        <f t="shared" si="72"/>
        <v>0</v>
      </c>
      <c r="E166" s="146">
        <f t="shared" si="71"/>
        <v>16.3</v>
      </c>
      <c r="F166" s="146">
        <f t="shared" si="71"/>
        <v>16.3</v>
      </c>
      <c r="H166" s="154">
        <f>SUMIF('Flt III'!D:D,A166,'Flt III'!E:E)/3.2808^2</f>
        <v>0</v>
      </c>
      <c r="I166" s="154">
        <f>SUMIF('Flt IIa'!A:A,A166,'Flt IIa'!G:G)</f>
        <v>0</v>
      </c>
      <c r="J166" s="154">
        <f>SUMIF(Comp!$A$75:$A$400,Areas!A166,Comp!$F$75:$F$400)</f>
        <v>16.3</v>
      </c>
      <c r="K166" s="154">
        <f>SUMIF(Comp!$A$75:$A$400,Areas!A166,Comp!$G$75:$G$400)</f>
        <v>16.3</v>
      </c>
      <c r="L166" s="154"/>
      <c r="M166" s="154">
        <f>SUMIF('Flt III'!D:D,A166,'Flt III'!F:F)/3.2808^3</f>
        <v>0</v>
      </c>
      <c r="N166" s="154">
        <f>SUMIF('Flt IIa'!A:A,A166,'Flt IIa'!H:H)</f>
        <v>0</v>
      </c>
      <c r="O166" s="154"/>
      <c r="P166" s="146">
        <f t="shared" si="73"/>
        <v>0</v>
      </c>
      <c r="Q166" s="146">
        <f t="shared" si="74"/>
        <v>0</v>
      </c>
    </row>
    <row r="167" spans="1:17" s="147" customFormat="1">
      <c r="A167" s="145" t="s">
        <v>1191</v>
      </c>
      <c r="C167" s="146">
        <f t="shared" si="72"/>
        <v>14.307416114244322</v>
      </c>
      <c r="D167" s="146">
        <f t="shared" si="72"/>
        <v>0</v>
      </c>
      <c r="E167" s="146">
        <f t="shared" si="71"/>
        <v>0</v>
      </c>
      <c r="F167" s="146">
        <f t="shared" si="71"/>
        <v>0</v>
      </c>
      <c r="H167" s="154">
        <f>SUMIF('Flt III'!D:D,A167,'Flt III'!E:E)/3.2808^2</f>
        <v>14.307416114244322</v>
      </c>
      <c r="I167" s="154">
        <f>SUMIF('Flt IIa'!A:A,A167,'Flt IIa'!G:G)</f>
        <v>0</v>
      </c>
      <c r="J167" s="154">
        <f>SUMIF(Comp!$A$75:$A$400,Areas!A167,Comp!$F$75:$F$400)</f>
        <v>0</v>
      </c>
      <c r="K167" s="154">
        <f>SUMIF(Comp!$A$75:$A$400,Areas!A167,Comp!$G$75:$G$400)</f>
        <v>0</v>
      </c>
      <c r="L167" s="154"/>
      <c r="M167" s="154">
        <f>SUMIF('Flt III'!D:D,A167,'Flt III'!F:F)/3.2808^3</f>
        <v>33.669958863051491</v>
      </c>
      <c r="N167" s="154">
        <f>SUMIF('Flt IIa'!A:A,A167,'Flt IIa'!H:H)</f>
        <v>0</v>
      </c>
      <c r="O167" s="154"/>
      <c r="P167" s="146">
        <f t="shared" si="73"/>
        <v>33.669958863051491</v>
      </c>
      <c r="Q167" s="146">
        <f t="shared" si="74"/>
        <v>0</v>
      </c>
    </row>
    <row r="168" spans="1:17" s="147" customFormat="1">
      <c r="A168" s="145">
        <v>2.1111206</v>
      </c>
      <c r="B168" s="147" t="str">
        <f>Comp!B167</f>
        <v>EXECUTIVE OFFICER STATEROOM</v>
      </c>
      <c r="C168" s="146">
        <f t="shared" si="72"/>
        <v>13.192552520926583</v>
      </c>
      <c r="D168" s="146">
        <f t="shared" si="72"/>
        <v>0</v>
      </c>
      <c r="E168" s="146">
        <f t="shared" ref="E168:F231" si="75">J168</f>
        <v>13.9</v>
      </c>
      <c r="F168" s="146">
        <f t="shared" si="75"/>
        <v>13.9</v>
      </c>
      <c r="H168" s="154">
        <f>SUMIF('Flt III'!D:D,A168,'Flt III'!E:E)/3.2808^2</f>
        <v>13.192552520926583</v>
      </c>
      <c r="I168" s="154">
        <f>SUMIF('Flt IIa'!A:A,A168,'Flt IIa'!G:G)</f>
        <v>0</v>
      </c>
      <c r="J168" s="154">
        <f>SUMIF(Comp!$A$75:$A$400,Areas!A168,Comp!$F$75:$F$400)</f>
        <v>13.9</v>
      </c>
      <c r="K168" s="154">
        <f>SUMIF(Comp!$A$75:$A$400,Areas!A168,Comp!$G$75:$G$400)</f>
        <v>13.9</v>
      </c>
      <c r="L168" s="154"/>
      <c r="M168" s="154">
        <f>SUMIF('Flt III'!D:D,A168,'Flt III'!F:F)/3.2808^3</f>
        <v>34.179680696133858</v>
      </c>
      <c r="N168" s="154">
        <f>SUMIF('Flt IIa'!A:A,A168,'Flt IIa'!H:H)</f>
        <v>0</v>
      </c>
      <c r="O168" s="154"/>
      <c r="P168" s="146">
        <f t="shared" si="73"/>
        <v>34.179680696133858</v>
      </c>
      <c r="Q168" s="146">
        <f t="shared" si="74"/>
        <v>0</v>
      </c>
    </row>
    <row r="169" spans="1:17" s="147" customFormat="1">
      <c r="A169" s="145" t="s">
        <v>1188</v>
      </c>
      <c r="C169" s="146">
        <f t="shared" si="72"/>
        <v>13.192552520926583</v>
      </c>
      <c r="D169" s="146">
        <f t="shared" si="72"/>
        <v>0</v>
      </c>
      <c r="E169" s="146">
        <f t="shared" si="75"/>
        <v>13.9</v>
      </c>
      <c r="F169" s="146">
        <f t="shared" si="75"/>
        <v>13.9</v>
      </c>
      <c r="H169" s="154">
        <f>SUMIF('Flt III'!D:D,A169,'Flt III'!E:E)/3.2808^2</f>
        <v>13.192552520926583</v>
      </c>
      <c r="I169" s="154">
        <f>SUMIF('Flt IIa'!A:A,A169,'Flt IIa'!G:G)</f>
        <v>0</v>
      </c>
      <c r="J169" s="154">
        <f>SUMIF(Comp!$A$75:$A$400,Areas!A169,Comp!$F$75:$F$400)</f>
        <v>13.9</v>
      </c>
      <c r="K169" s="154">
        <f>SUMIF(Comp!$A$75:$A$400,Areas!A169,Comp!$G$75:$G$400)</f>
        <v>13.9</v>
      </c>
      <c r="L169" s="154"/>
      <c r="M169" s="154">
        <f>SUMIF('Flt III'!D:D,A169,'Flt III'!F:F)/3.2808^3</f>
        <v>34.179680696133858</v>
      </c>
      <c r="N169" s="154">
        <f>SUMIF('Flt IIa'!A:A,A169,'Flt IIa'!H:H)</f>
        <v>0</v>
      </c>
      <c r="O169" s="154"/>
      <c r="P169" s="146">
        <f t="shared" si="73"/>
        <v>34.179680696133858</v>
      </c>
      <c r="Q169" s="146">
        <f t="shared" si="74"/>
        <v>0</v>
      </c>
    </row>
    <row r="170" spans="1:17" s="147" customFormat="1">
      <c r="A170" s="145">
        <v>2.1111230000000001</v>
      </c>
      <c r="B170" s="147" t="str">
        <f>Comp!B168</f>
        <v>DEPARTMENT HEAD STATEROOM</v>
      </c>
      <c r="C170" s="146">
        <f t="shared" si="72"/>
        <v>0</v>
      </c>
      <c r="D170" s="146">
        <f t="shared" si="72"/>
        <v>0</v>
      </c>
      <c r="E170" s="146">
        <f t="shared" si="75"/>
        <v>44.6</v>
      </c>
      <c r="F170" s="146">
        <f t="shared" si="75"/>
        <v>44.6</v>
      </c>
      <c r="H170" s="154">
        <f>SUMIF('Flt III'!D:D,A170,'Flt III'!E:E)/3.2808^2</f>
        <v>0</v>
      </c>
      <c r="I170" s="154">
        <f>SUMIF('Flt IIa'!A:A,A170,'Flt IIa'!G:G)</f>
        <v>0</v>
      </c>
      <c r="J170" s="154">
        <f>SUMIF(Comp!$A$75:$A$400,Areas!A170,Comp!$F$75:$F$400)</f>
        <v>44.6</v>
      </c>
      <c r="K170" s="154">
        <f>SUMIF(Comp!$A$75:$A$400,Areas!A170,Comp!$G$75:$G$400)</f>
        <v>44.6</v>
      </c>
      <c r="L170" s="154"/>
      <c r="M170" s="154">
        <f>SUMIF('Flt III'!D:D,A170,'Flt III'!F:F)/3.2808^3</f>
        <v>0</v>
      </c>
      <c r="N170" s="154">
        <f>SUMIF('Flt IIa'!A:A,A170,'Flt IIa'!H:H)</f>
        <v>0</v>
      </c>
      <c r="O170" s="154"/>
      <c r="P170" s="146">
        <f t="shared" si="73"/>
        <v>0</v>
      </c>
      <c r="Q170" s="146">
        <f t="shared" si="74"/>
        <v>0</v>
      </c>
    </row>
    <row r="171" spans="1:17" s="147" customFormat="1">
      <c r="A171" s="145" t="s">
        <v>1185</v>
      </c>
      <c r="C171" s="146">
        <f t="shared" si="72"/>
        <v>6.8749921587927263</v>
      </c>
      <c r="D171" s="146">
        <f t="shared" si="72"/>
        <v>0</v>
      </c>
      <c r="E171" s="146">
        <f t="shared" si="75"/>
        <v>0</v>
      </c>
      <c r="F171" s="146">
        <f t="shared" si="75"/>
        <v>0</v>
      </c>
      <c r="H171" s="154">
        <f>SUMIF('Flt III'!D:D,A171,'Flt III'!E:E)/3.2808^2</f>
        <v>6.8749921587927263</v>
      </c>
      <c r="I171" s="154">
        <f>SUMIF('Flt IIa'!A:A,A171,'Flt IIa'!G:G)</f>
        <v>0</v>
      </c>
      <c r="J171" s="154">
        <f>SUMIF(Comp!$A$75:$A$400,Areas!A171,Comp!$F$75:$F$400)</f>
        <v>0</v>
      </c>
      <c r="K171" s="154">
        <f>SUMIF(Comp!$A$75:$A$400,Areas!A171,Comp!$G$75:$G$400)</f>
        <v>0</v>
      </c>
      <c r="L171" s="154"/>
      <c r="M171" s="154">
        <f>SUMIF('Flt III'!D:D,A171,'Flt III'!F:F)/3.2808^3</f>
        <v>14.838568918619835</v>
      </c>
      <c r="N171" s="154">
        <f>SUMIF('Flt IIa'!A:A,A171,'Flt IIa'!H:H)</f>
        <v>0</v>
      </c>
      <c r="O171" s="154"/>
      <c r="P171" s="146">
        <f t="shared" si="73"/>
        <v>14.838568918619835</v>
      </c>
      <c r="Q171" s="146">
        <f t="shared" si="74"/>
        <v>0</v>
      </c>
    </row>
    <row r="172" spans="1:17" s="147" customFormat="1">
      <c r="A172" s="145" t="s">
        <v>1182</v>
      </c>
      <c r="C172" s="146">
        <f t="shared" si="72"/>
        <v>4.2736437743846674</v>
      </c>
      <c r="D172" s="146">
        <f t="shared" si="72"/>
        <v>0</v>
      </c>
      <c r="E172" s="146">
        <f t="shared" si="75"/>
        <v>0</v>
      </c>
      <c r="F172" s="146">
        <f t="shared" si="75"/>
        <v>0</v>
      </c>
      <c r="H172" s="154">
        <f>SUMIF('Flt III'!D:D,A172,'Flt III'!E:E)/3.2808^2</f>
        <v>4.2736437743846674</v>
      </c>
      <c r="I172" s="154">
        <f>SUMIF('Flt IIa'!A:A,A172,'Flt IIa'!G:G)</f>
        <v>0</v>
      </c>
      <c r="J172" s="154">
        <f>SUMIF(Comp!$A$75:$A$400,Areas!A172,Comp!$F$75:$F$400)</f>
        <v>0</v>
      </c>
      <c r="K172" s="154">
        <f>SUMIF(Comp!$A$75:$A$400,Areas!A172,Comp!$G$75:$G$400)</f>
        <v>0</v>
      </c>
      <c r="L172" s="154"/>
      <c r="M172" s="154">
        <f>SUMIF('Flt III'!D:D,A172,'Flt III'!F:F)/3.2808^3</f>
        <v>11.072290929733501</v>
      </c>
      <c r="N172" s="154">
        <f>SUMIF('Flt IIa'!A:A,A172,'Flt IIa'!H:H)</f>
        <v>0</v>
      </c>
      <c r="O172" s="154"/>
      <c r="P172" s="146">
        <f t="shared" si="73"/>
        <v>11.072290929733501</v>
      </c>
      <c r="Q172" s="146">
        <f t="shared" si="74"/>
        <v>0</v>
      </c>
    </row>
    <row r="173" spans="1:17" s="147" customFormat="1">
      <c r="A173" s="145" t="s">
        <v>1179</v>
      </c>
      <c r="C173" s="146">
        <f t="shared" si="72"/>
        <v>3.0658748816237833</v>
      </c>
      <c r="D173" s="146">
        <f t="shared" si="72"/>
        <v>0</v>
      </c>
      <c r="E173" s="146">
        <f t="shared" si="75"/>
        <v>0</v>
      </c>
      <c r="F173" s="146">
        <f t="shared" si="75"/>
        <v>0</v>
      </c>
      <c r="H173" s="154">
        <f>SUMIF('Flt III'!D:D,A173,'Flt III'!E:E)/3.2808^2</f>
        <v>3.0658748816237833</v>
      </c>
      <c r="I173" s="154">
        <f>SUMIF('Flt IIa'!A:A,A173,'Flt IIa'!G:G)</f>
        <v>0</v>
      </c>
      <c r="J173" s="154">
        <f>SUMIF(Comp!$A$75:$A$400,Areas!A173,Comp!$F$75:$F$400)</f>
        <v>0</v>
      </c>
      <c r="K173" s="154">
        <f>SUMIF(Comp!$A$75:$A$400,Areas!A173,Comp!$G$75:$G$400)</f>
        <v>0</v>
      </c>
      <c r="L173" s="154"/>
      <c r="M173" s="154">
        <f>SUMIF('Flt III'!D:D,A173,'Flt III'!F:F)/3.2808^3</f>
        <v>7.9573241720079642</v>
      </c>
      <c r="N173" s="154">
        <f>SUMIF('Flt IIa'!A:A,A173,'Flt IIa'!H:H)</f>
        <v>0</v>
      </c>
      <c r="O173" s="154"/>
      <c r="P173" s="146">
        <f t="shared" si="73"/>
        <v>7.9573241720079642</v>
      </c>
      <c r="Q173" s="146">
        <f t="shared" si="74"/>
        <v>0</v>
      </c>
    </row>
    <row r="174" spans="1:17" s="147" customFormat="1">
      <c r="A174" s="145" t="s">
        <v>1173</v>
      </c>
      <c r="C174" s="146">
        <f t="shared" si="72"/>
        <v>24.526999052990266</v>
      </c>
      <c r="D174" s="146">
        <f t="shared" si="72"/>
        <v>0</v>
      </c>
      <c r="E174" s="146">
        <f t="shared" si="75"/>
        <v>0</v>
      </c>
      <c r="F174" s="146">
        <f t="shared" si="75"/>
        <v>0</v>
      </c>
      <c r="H174" s="154">
        <f>SUMIF('Flt III'!D:D,A174,'Flt III'!E:E)/3.2808^2</f>
        <v>24.526999052990266</v>
      </c>
      <c r="I174" s="154">
        <f>SUMIF('Flt IIa'!A:A,A174,'Flt IIa'!G:G)</f>
        <v>0</v>
      </c>
      <c r="J174" s="154">
        <f>SUMIF(Comp!$A$75:$A$400,Areas!A174,Comp!$F$75:$F$400)</f>
        <v>0</v>
      </c>
      <c r="K174" s="154">
        <f>SUMIF(Comp!$A$75:$A$400,Areas!A174,Comp!$G$75:$G$400)</f>
        <v>0</v>
      </c>
      <c r="L174" s="154"/>
      <c r="M174" s="154">
        <f>SUMIF('Flt III'!D:D,A174,'Flt III'!F:F)/3.2808^3</f>
        <v>64.62140128299707</v>
      </c>
      <c r="N174" s="154">
        <f>SUMIF('Flt IIa'!A:A,A174,'Flt IIa'!H:H)</f>
        <v>0</v>
      </c>
      <c r="O174" s="154"/>
      <c r="P174" s="146">
        <f t="shared" si="73"/>
        <v>64.62140128299707</v>
      </c>
      <c r="Q174" s="146">
        <f t="shared" si="74"/>
        <v>0</v>
      </c>
    </row>
    <row r="175" spans="1:17" s="147" customFormat="1">
      <c r="A175" s="145">
        <v>2.1111301999999998</v>
      </c>
      <c r="B175" s="147" t="str">
        <f>Comp!B169</f>
        <v>OFFICER STATEROOM (DBL)</v>
      </c>
      <c r="C175" s="146">
        <f t="shared" si="72"/>
        <v>0</v>
      </c>
      <c r="D175" s="146">
        <f t="shared" si="72"/>
        <v>0</v>
      </c>
      <c r="E175" s="146">
        <f t="shared" si="75"/>
        <v>192.3</v>
      </c>
      <c r="F175" s="146">
        <f t="shared" si="75"/>
        <v>192.3</v>
      </c>
      <c r="H175" s="154">
        <f>SUMIF('Flt III'!D:D,A175,'Flt III'!E:E)/3.2808^2</f>
        <v>0</v>
      </c>
      <c r="I175" s="154">
        <f>SUMIF('Flt IIa'!A:A,A175,'Flt IIa'!G:G)</f>
        <v>0</v>
      </c>
      <c r="J175" s="154">
        <f>SUMIF(Comp!$A$75:$A$400,Areas!A175,Comp!$F$75:$F$400)</f>
        <v>192.3</v>
      </c>
      <c r="K175" s="154">
        <f>SUMIF(Comp!$A$75:$A$400,Areas!A175,Comp!$G$75:$G$400)</f>
        <v>192.3</v>
      </c>
      <c r="L175" s="154"/>
      <c r="M175" s="154">
        <f>SUMIF('Flt III'!D:D,A175,'Flt III'!F:F)/3.2808^3</f>
        <v>0</v>
      </c>
      <c r="N175" s="154">
        <f>SUMIF('Flt IIa'!A:A,A175,'Flt IIa'!H:H)</f>
        <v>0</v>
      </c>
      <c r="O175" s="154"/>
      <c r="P175" s="146">
        <f t="shared" si="73"/>
        <v>0</v>
      </c>
      <c r="Q175" s="146">
        <f t="shared" si="74"/>
        <v>0</v>
      </c>
    </row>
    <row r="176" spans="1:17" s="147" customFormat="1">
      <c r="A176" s="145">
        <v>2.1121305000000001</v>
      </c>
      <c r="C176" s="146">
        <f t="shared" si="72"/>
        <v>1.7652006894197541</v>
      </c>
      <c r="D176" s="146">
        <f t="shared" si="72"/>
        <v>0</v>
      </c>
      <c r="E176" s="146">
        <f t="shared" si="75"/>
        <v>0</v>
      </c>
      <c r="F176" s="146">
        <f t="shared" si="75"/>
        <v>0</v>
      </c>
      <c r="H176" s="154">
        <f>SUMIF('Flt III'!D:D,A176,'Flt III'!E:E)/3.2808^2</f>
        <v>1.7652006894197541</v>
      </c>
      <c r="I176" s="154">
        <f>SUMIF('Flt IIa'!A:A,A176,'Flt IIa'!G:G)</f>
        <v>0</v>
      </c>
      <c r="J176" s="154">
        <f>SUMIF(Comp!$A$75:$A$400,Areas!A176,Comp!$F$75:$F$400)</f>
        <v>0</v>
      </c>
      <c r="K176" s="154">
        <f>SUMIF(Comp!$A$75:$A$400,Areas!A176,Comp!$G$75:$G$400)</f>
        <v>0</v>
      </c>
      <c r="L176" s="154"/>
      <c r="M176" s="154">
        <f>SUMIF('Flt III'!D:D,A176,'Flt III'!F:F)/3.2808^3</f>
        <v>4.4175892200471258</v>
      </c>
      <c r="N176" s="154">
        <f>SUMIF('Flt IIa'!A:A,A176,'Flt IIa'!H:H)</f>
        <v>0</v>
      </c>
      <c r="O176" s="154"/>
      <c r="P176" s="146">
        <f t="shared" si="73"/>
        <v>4.4175892200471258</v>
      </c>
      <c r="Q176" s="146">
        <f t="shared" si="74"/>
        <v>0</v>
      </c>
    </row>
    <row r="177" spans="1:17" s="147" customFormat="1">
      <c r="A177" s="145">
        <v>2.1121306</v>
      </c>
      <c r="C177" s="146">
        <f t="shared" si="72"/>
        <v>1.4864847910903192</v>
      </c>
      <c r="D177" s="146">
        <f t="shared" si="72"/>
        <v>0</v>
      </c>
      <c r="E177" s="146">
        <f t="shared" si="75"/>
        <v>0</v>
      </c>
      <c r="F177" s="146">
        <f t="shared" si="75"/>
        <v>0</v>
      </c>
      <c r="H177" s="154">
        <f>SUMIF('Flt III'!D:D,A177,'Flt III'!E:E)/3.2808^2</f>
        <v>1.4864847910903192</v>
      </c>
      <c r="I177" s="154">
        <f>SUMIF('Flt IIa'!A:A,A177,'Flt IIa'!G:G)</f>
        <v>0</v>
      </c>
      <c r="J177" s="154">
        <f>SUMIF(Comp!$A$75:$A$400,Areas!A177,Comp!$F$75:$F$400)</f>
        <v>0</v>
      </c>
      <c r="K177" s="154">
        <f>SUMIF(Comp!$A$75:$A$400,Areas!A177,Comp!$G$75:$G$400)</f>
        <v>0</v>
      </c>
      <c r="L177" s="154"/>
      <c r="M177" s="154">
        <f>SUMIF('Flt III'!D:D,A177,'Flt III'!F:F)/3.2808^3</f>
        <v>3.7096422296549587</v>
      </c>
      <c r="N177" s="154">
        <f>SUMIF('Flt IIa'!A:A,A177,'Flt IIa'!H:H)</f>
        <v>0</v>
      </c>
      <c r="O177" s="154"/>
      <c r="P177" s="146">
        <f t="shared" si="73"/>
        <v>3.7096422296549587</v>
      </c>
      <c r="Q177" s="146">
        <f t="shared" si="74"/>
        <v>0</v>
      </c>
    </row>
    <row r="178" spans="1:17" s="140" customFormat="1">
      <c r="A178" s="143">
        <v>2.1114000000000002</v>
      </c>
      <c r="B178" s="140" t="str">
        <f>Comp!B170</f>
        <v>AVIATION OFFICER</v>
      </c>
      <c r="C178" s="144">
        <f>H178</f>
        <v>0</v>
      </c>
      <c r="D178" s="144">
        <f>I178</f>
        <v>0</v>
      </c>
      <c r="E178" s="144">
        <f t="shared" si="75"/>
        <v>0</v>
      </c>
      <c r="F178" s="144">
        <f t="shared" si="75"/>
        <v>0</v>
      </c>
      <c r="H178" s="155">
        <f>SUMIF('Flt III'!D:D,A178,'Flt III'!E:E)/3.2808^2</f>
        <v>0</v>
      </c>
      <c r="I178" s="155">
        <f>SUMIF('Flt IIa'!A:A,A178,'Flt IIa'!G:G)</f>
        <v>0</v>
      </c>
      <c r="J178" s="155">
        <f>SUMIF(Comp!$A$75:$A$400,Areas!A178,Comp!$F$75:$F$400)</f>
        <v>0</v>
      </c>
      <c r="K178" s="155">
        <f>SUMIF(Comp!$A$75:$A$400,Areas!A178,Comp!$G$75:$G$400)</f>
        <v>0</v>
      </c>
      <c r="L178" s="155"/>
      <c r="M178" s="155">
        <f>SUMIF('Flt III'!D:D,A178,'Flt III'!F:F)/3.2808^3</f>
        <v>0</v>
      </c>
      <c r="N178" s="155">
        <f>SUMIF('Flt IIa'!A:A,A178,'Flt IIa'!H:H)</f>
        <v>0</v>
      </c>
      <c r="O178" s="155"/>
      <c r="P178" s="144">
        <f>R178</f>
        <v>0</v>
      </c>
      <c r="Q178" s="144">
        <f>S178</f>
        <v>0</v>
      </c>
    </row>
    <row r="179" spans="1:17" s="140" customFormat="1">
      <c r="A179" s="143">
        <v>2.1114999999999999</v>
      </c>
      <c r="B179" s="140" t="str">
        <f>Comp!B171</f>
        <v>FLAG OFFICER</v>
      </c>
      <c r="C179" s="144">
        <f>H179</f>
        <v>0</v>
      </c>
      <c r="D179" s="144">
        <f>I179</f>
        <v>0</v>
      </c>
      <c r="E179" s="144">
        <f t="shared" si="75"/>
        <v>0</v>
      </c>
      <c r="F179" s="144">
        <f t="shared" si="75"/>
        <v>0</v>
      </c>
      <c r="H179" s="155">
        <f>SUMIF('Flt III'!D:D,A179,'Flt III'!E:E)/3.2808^2</f>
        <v>0</v>
      </c>
      <c r="I179" s="155">
        <f>SUMIF('Flt IIa'!A:A,A179,'Flt IIa'!G:G)</f>
        <v>0</v>
      </c>
      <c r="J179" s="155">
        <f>SUMIF(Comp!$A$75:$A$400,Areas!A179,Comp!$F$75:$F$400)</f>
        <v>0</v>
      </c>
      <c r="K179" s="155">
        <f>SUMIF(Comp!$A$75:$A$400,Areas!A179,Comp!$G$75:$G$400)</f>
        <v>0</v>
      </c>
      <c r="L179" s="155"/>
      <c r="M179" s="155">
        <f>SUMIF('Flt III'!D:D,A179,'Flt III'!F:F)/3.2808^3</f>
        <v>0</v>
      </c>
      <c r="N179" s="155">
        <f>SUMIF('Flt IIa'!A:A,A179,'Flt IIa'!H:H)</f>
        <v>0</v>
      </c>
      <c r="O179" s="155"/>
      <c r="P179" s="144">
        <f>R179</f>
        <v>0</v>
      </c>
      <c r="Q179" s="144">
        <f>S179</f>
        <v>0</v>
      </c>
    </row>
    <row r="180" spans="1:17" s="132" customFormat="1">
      <c r="A180" s="141">
        <v>2.1120000000000001</v>
      </c>
      <c r="B180" s="132" t="str">
        <f>Comp!B172</f>
        <v>SANITARY</v>
      </c>
      <c r="C180" s="142">
        <f>SUM(C181)</f>
        <v>0</v>
      </c>
      <c r="D180" s="142">
        <f>IF(I180=0,D181,I180)</f>
        <v>40.041210240000005</v>
      </c>
      <c r="E180" s="142">
        <f t="shared" si="75"/>
        <v>38.200000000000003</v>
      </c>
      <c r="F180" s="142">
        <f t="shared" si="75"/>
        <v>38.200000000000003</v>
      </c>
      <c r="H180" s="153">
        <f>SUMIF('Flt III'!D:D,A180,'Flt III'!E:E)/3.2808^2</f>
        <v>0</v>
      </c>
      <c r="I180" s="153">
        <f>SUMIF('Flt IIa'!A:A,A180,'Flt IIa'!G:G)</f>
        <v>40.041210240000005</v>
      </c>
      <c r="J180" s="153">
        <f>SUMIF(Comp!$A$75:$A$400,Areas!A180,Comp!$F$75:$F$400)</f>
        <v>38.200000000000003</v>
      </c>
      <c r="K180" s="153">
        <f>SUMIF(Comp!$A$75:$A$400,Areas!A180,Comp!$G$75:$G$400)</f>
        <v>38.200000000000003</v>
      </c>
      <c r="L180" s="153"/>
      <c r="M180" s="153">
        <f>SUMIF('Flt III'!D:D,A180,'Flt III'!F:F)/3.2808^3</f>
        <v>0</v>
      </c>
      <c r="N180" s="153">
        <f>SUMIF('Flt IIa'!A:A,A180,'Flt IIa'!H:H)</f>
        <v>104.319264348</v>
      </c>
      <c r="O180" s="153"/>
      <c r="P180" s="142">
        <f>IF(M180=0,SUM(P181)+P186+P187,M180)</f>
        <v>0</v>
      </c>
      <c r="Q180" s="142">
        <f>IF(N180=0,SUM(Q181)+Q186+Q187,N180)</f>
        <v>104.319264348</v>
      </c>
    </row>
    <row r="181" spans="1:17" s="140" customFormat="1">
      <c r="A181" s="143">
        <v>2.1120999999999999</v>
      </c>
      <c r="B181" s="140" t="str">
        <f>Comp!B173</f>
        <v>SHIP OFFICER</v>
      </c>
      <c r="C181" s="144">
        <f>SUM(C182:C185)+H181</f>
        <v>0</v>
      </c>
      <c r="D181" s="144">
        <f>SUM(D182:D185)+I181</f>
        <v>0</v>
      </c>
      <c r="E181" s="144">
        <f t="shared" si="75"/>
        <v>38.200000000000003</v>
      </c>
      <c r="F181" s="144">
        <f t="shared" si="75"/>
        <v>38.200000000000003</v>
      </c>
      <c r="H181" s="155">
        <f>SUMIF('Flt III'!D:D,A181,'Flt III'!E:E)/3.2808^2</f>
        <v>0</v>
      </c>
      <c r="I181" s="155">
        <f>SUMIF('Flt IIa'!A:A,A181,'Flt IIa'!G:G)</f>
        <v>0</v>
      </c>
      <c r="J181" s="155">
        <f>SUMIF(Comp!$A$75:$A$400,Areas!A181,Comp!$F$75:$F$400)</f>
        <v>38.200000000000003</v>
      </c>
      <c r="K181" s="155">
        <f>SUMIF(Comp!$A$75:$A$400,Areas!A181,Comp!$G$75:$G$400)</f>
        <v>38.200000000000003</v>
      </c>
      <c r="L181" s="155"/>
      <c r="M181" s="155">
        <f>SUMIF('Flt III'!D:D,A181,'Flt III'!F:F)/3.2808^3</f>
        <v>0</v>
      </c>
      <c r="N181" s="155">
        <f>SUMIF('Flt IIa'!A:A,A181,'Flt IIa'!H:H)</f>
        <v>0</v>
      </c>
      <c r="O181" s="155"/>
      <c r="P181" s="144">
        <f>IF(M181=0,SUM(P182:P185)+R181,M181)</f>
        <v>0</v>
      </c>
      <c r="Q181" s="144">
        <f>IF(N181=0,SUM(Q182:Q185)+S181,N181)</f>
        <v>0</v>
      </c>
    </row>
    <row r="182" spans="1:17" s="147" customFormat="1">
      <c r="A182" s="145">
        <v>2.1121101000000002</v>
      </c>
      <c r="B182" s="147" t="str">
        <f>Comp!B174</f>
        <v>COMMANDING OFFICER BATH</v>
      </c>
      <c r="C182" s="146">
        <f t="shared" ref="C182:D187" si="76">H182</f>
        <v>0</v>
      </c>
      <c r="D182" s="146">
        <f t="shared" si="76"/>
        <v>0</v>
      </c>
      <c r="E182" s="146">
        <f t="shared" si="75"/>
        <v>4.5</v>
      </c>
      <c r="F182" s="146">
        <f t="shared" si="75"/>
        <v>4.5</v>
      </c>
      <c r="H182" s="154">
        <f>SUMIF('Flt III'!D:D,A182,'Flt III'!E:E)/3.2808^2</f>
        <v>0</v>
      </c>
      <c r="I182" s="154">
        <f>SUMIF('Flt IIa'!A:A,A182,'Flt IIa'!G:G)</f>
        <v>0</v>
      </c>
      <c r="J182" s="154">
        <f>SUMIF(Comp!$A$75:$A$400,Areas!A182,Comp!$F$75:$F$400)</f>
        <v>4.5</v>
      </c>
      <c r="K182" s="154">
        <f>SUMIF(Comp!$A$75:$A$400,Areas!A182,Comp!$G$75:$G$400)</f>
        <v>4.5</v>
      </c>
      <c r="L182" s="154"/>
      <c r="M182" s="154">
        <f>SUMIF('Flt III'!D:D,A182,'Flt III'!F:F)/3.2808^3</f>
        <v>0</v>
      </c>
      <c r="N182" s="154">
        <f>SUMIF('Flt IIa'!A:A,A182,'Flt IIa'!H:H)</f>
        <v>0</v>
      </c>
      <c r="O182" s="154"/>
      <c r="P182" s="146">
        <f t="shared" ref="P182:P185" si="77">M182</f>
        <v>0</v>
      </c>
      <c r="Q182" s="146">
        <f t="shared" ref="Q182:Q185" si="78">S182</f>
        <v>0</v>
      </c>
    </row>
    <row r="183" spans="1:17" s="147" customFormat="1">
      <c r="A183" s="145">
        <v>2.1121200999999998</v>
      </c>
      <c r="B183" s="147" t="str">
        <f>Comp!B175</f>
        <v>EXECUTIVE OFFICER BATH</v>
      </c>
      <c r="C183" s="146">
        <f t="shared" si="76"/>
        <v>0</v>
      </c>
      <c r="D183" s="146">
        <f t="shared" si="76"/>
        <v>0</v>
      </c>
      <c r="E183" s="146">
        <f t="shared" si="75"/>
        <v>2.7</v>
      </c>
      <c r="F183" s="146">
        <f t="shared" si="75"/>
        <v>2.7</v>
      </c>
      <c r="H183" s="154">
        <f>SUMIF('Flt III'!D:D,A183,'Flt III'!E:E)/3.2808^2</f>
        <v>0</v>
      </c>
      <c r="I183" s="154">
        <f>SUMIF('Flt IIa'!A:A,A183,'Flt IIa'!G:G)</f>
        <v>0</v>
      </c>
      <c r="J183" s="154">
        <f>SUMIF(Comp!$A$75:$A$400,Areas!A183,Comp!$F$75:$F$400)</f>
        <v>2.7</v>
      </c>
      <c r="K183" s="154">
        <f>SUMIF(Comp!$A$75:$A$400,Areas!A183,Comp!$G$75:$G$400)</f>
        <v>2.7</v>
      </c>
      <c r="L183" s="154"/>
      <c r="M183" s="154">
        <f>SUMIF('Flt III'!D:D,A183,'Flt III'!F:F)/3.2808^3</f>
        <v>0</v>
      </c>
      <c r="N183" s="154">
        <f>SUMIF('Flt IIa'!A:A,A183,'Flt IIa'!H:H)</f>
        <v>0</v>
      </c>
      <c r="O183" s="154"/>
      <c r="P183" s="146">
        <f t="shared" si="77"/>
        <v>0</v>
      </c>
      <c r="Q183" s="146">
        <f t="shared" si="78"/>
        <v>0</v>
      </c>
    </row>
    <row r="184" spans="1:17" s="147" customFormat="1">
      <c r="A184" s="145">
        <v>2.1121203</v>
      </c>
      <c r="B184" s="147" t="str">
        <f>Comp!B176</f>
        <v>OFFICER BATH</v>
      </c>
      <c r="C184" s="146">
        <f t="shared" si="76"/>
        <v>0</v>
      </c>
      <c r="D184" s="146">
        <f t="shared" si="76"/>
        <v>0</v>
      </c>
      <c r="E184" s="146">
        <f t="shared" si="75"/>
        <v>4.2</v>
      </c>
      <c r="F184" s="146">
        <f t="shared" si="75"/>
        <v>4.2</v>
      </c>
      <c r="H184" s="154">
        <f>SUMIF('Flt III'!D:D,A184,'Flt III'!E:E)/3.2808^2</f>
        <v>0</v>
      </c>
      <c r="I184" s="154">
        <f>SUMIF('Flt IIa'!A:A,A184,'Flt IIa'!G:G)</f>
        <v>0</v>
      </c>
      <c r="J184" s="154">
        <f>SUMIF(Comp!$A$75:$A$400,Areas!A184,Comp!$F$75:$F$400)</f>
        <v>4.2</v>
      </c>
      <c r="K184" s="154">
        <f>SUMIF(Comp!$A$75:$A$400,Areas!A184,Comp!$G$75:$G$400)</f>
        <v>4.2</v>
      </c>
      <c r="L184" s="154"/>
      <c r="M184" s="154">
        <f>SUMIF('Flt III'!D:D,A184,'Flt III'!F:F)/3.2808^3</f>
        <v>0</v>
      </c>
      <c r="N184" s="154">
        <f>SUMIF('Flt IIa'!A:A,A184,'Flt IIa'!H:H)</f>
        <v>0</v>
      </c>
      <c r="O184" s="154"/>
      <c r="P184" s="146">
        <f t="shared" si="77"/>
        <v>0</v>
      </c>
      <c r="Q184" s="146">
        <f t="shared" si="78"/>
        <v>0</v>
      </c>
    </row>
    <row r="185" spans="1:17" s="147" customFormat="1">
      <c r="A185" s="145">
        <v>2.1121303</v>
      </c>
      <c r="B185" s="147" t="str">
        <f>Comp!B177</f>
        <v>OFFICER WR, WC &amp; SH</v>
      </c>
      <c r="C185" s="146">
        <f t="shared" si="76"/>
        <v>0</v>
      </c>
      <c r="D185" s="146">
        <f t="shared" si="76"/>
        <v>0</v>
      </c>
      <c r="E185" s="146">
        <f t="shared" si="75"/>
        <v>26.8</v>
      </c>
      <c r="F185" s="146">
        <f t="shared" si="75"/>
        <v>26.8</v>
      </c>
      <c r="H185" s="154">
        <f>SUMIF('Flt III'!D:D,A185,'Flt III'!E:E)/3.2808^2</f>
        <v>0</v>
      </c>
      <c r="I185" s="154">
        <f>SUMIF('Flt IIa'!A:A,A185,'Flt IIa'!G:G)</f>
        <v>0</v>
      </c>
      <c r="J185" s="154">
        <f>SUMIF(Comp!$A$75:$A$400,Areas!A185,Comp!$F$75:$F$400)</f>
        <v>26.8</v>
      </c>
      <c r="K185" s="154">
        <f>SUMIF(Comp!$A$75:$A$400,Areas!A185,Comp!$G$75:$G$400)</f>
        <v>26.8</v>
      </c>
      <c r="L185" s="154"/>
      <c r="M185" s="154">
        <f>SUMIF('Flt III'!D:D,A185,'Flt III'!F:F)/3.2808^3</f>
        <v>0</v>
      </c>
      <c r="N185" s="154">
        <f>SUMIF('Flt IIa'!A:A,A185,'Flt IIa'!H:H)</f>
        <v>0</v>
      </c>
      <c r="O185" s="154"/>
      <c r="P185" s="146">
        <f t="shared" si="77"/>
        <v>0</v>
      </c>
      <c r="Q185" s="146">
        <f t="shared" si="78"/>
        <v>0</v>
      </c>
    </row>
    <row r="186" spans="1:17" s="140" customFormat="1">
      <c r="A186" s="143">
        <v>2.1124000000000001</v>
      </c>
      <c r="B186" s="140" t="str">
        <f>Comp!B178</f>
        <v>AVIATION OFFICER</v>
      </c>
      <c r="C186" s="144">
        <f t="shared" si="76"/>
        <v>0</v>
      </c>
      <c r="D186" s="144">
        <f t="shared" si="76"/>
        <v>0</v>
      </c>
      <c r="E186" s="144">
        <f t="shared" si="75"/>
        <v>0</v>
      </c>
      <c r="F186" s="144">
        <f t="shared" si="75"/>
        <v>0</v>
      </c>
      <c r="H186" s="155">
        <f>SUMIF('Flt III'!D:D,A186,'Flt III'!E:E)/3.2808^2</f>
        <v>0</v>
      </c>
      <c r="I186" s="155">
        <f>SUMIF('Flt IIa'!A:A,A186,'Flt IIa'!G:G)</f>
        <v>0</v>
      </c>
      <c r="J186" s="155">
        <f>SUMIF(Comp!$A$75:$A$400,Areas!A186,Comp!$F$75:$F$400)</f>
        <v>0</v>
      </c>
      <c r="K186" s="155">
        <f>SUMIF(Comp!$A$75:$A$400,Areas!A186,Comp!$G$75:$G$400)</f>
        <v>0</v>
      </c>
      <c r="L186" s="155"/>
      <c r="M186" s="155">
        <f>SUMIF('Flt III'!D:D,A186,'Flt III'!F:F)/3.2808^3</f>
        <v>0</v>
      </c>
      <c r="N186" s="155">
        <f>SUMIF('Flt IIa'!A:A,A186,'Flt IIa'!H:H)</f>
        <v>0</v>
      </c>
      <c r="O186" s="155"/>
      <c r="P186" s="144">
        <f t="shared" ref="P186:Q187" si="79">R186</f>
        <v>0</v>
      </c>
      <c r="Q186" s="144">
        <f t="shared" si="79"/>
        <v>0</v>
      </c>
    </row>
    <row r="187" spans="1:17" s="140" customFormat="1">
      <c r="A187" s="143">
        <v>2.1124999999999998</v>
      </c>
      <c r="B187" s="140" t="str">
        <f>Comp!B179</f>
        <v>FLAG OFFICER</v>
      </c>
      <c r="C187" s="144">
        <f t="shared" si="76"/>
        <v>0</v>
      </c>
      <c r="D187" s="144">
        <f t="shared" si="76"/>
        <v>0</v>
      </c>
      <c r="E187" s="144">
        <f t="shared" si="75"/>
        <v>0</v>
      </c>
      <c r="F187" s="144">
        <f t="shared" si="75"/>
        <v>0</v>
      </c>
      <c r="H187" s="155">
        <f>SUMIF('Flt III'!D:D,A187,'Flt III'!E:E)/3.2808^2</f>
        <v>0</v>
      </c>
      <c r="I187" s="155">
        <f>SUMIF('Flt IIa'!A:A,A187,'Flt IIa'!G:G)</f>
        <v>0</v>
      </c>
      <c r="J187" s="155">
        <f>SUMIF(Comp!$A$75:$A$400,Areas!A187,Comp!$F$75:$F$400)</f>
        <v>0</v>
      </c>
      <c r="K187" s="155">
        <f>SUMIF(Comp!$A$75:$A$400,Areas!A187,Comp!$G$75:$G$400)</f>
        <v>0</v>
      </c>
      <c r="L187" s="155"/>
      <c r="M187" s="155">
        <f>SUMIF('Flt III'!D:D,A187,'Flt III'!F:F)/3.2808^3</f>
        <v>0</v>
      </c>
      <c r="N187" s="155">
        <f>SUMIF('Flt IIa'!A:A,A187,'Flt IIa'!H:H)</f>
        <v>0</v>
      </c>
      <c r="O187" s="155"/>
      <c r="P187" s="144">
        <f t="shared" si="79"/>
        <v>0</v>
      </c>
      <c r="Q187" s="144">
        <f t="shared" si="79"/>
        <v>0</v>
      </c>
    </row>
    <row r="188" spans="1:17" s="133" customFormat="1">
      <c r="A188" s="139">
        <v>2.12</v>
      </c>
      <c r="B188" s="133" t="str">
        <f>Comp!B180</f>
        <v>CPO LIVING</v>
      </c>
      <c r="C188" s="148">
        <f>C189+C192</f>
        <v>76.36815614226515</v>
      </c>
      <c r="D188" s="148">
        <f>D189+D192</f>
        <v>83.055317760000008</v>
      </c>
      <c r="E188" s="148">
        <f t="shared" si="75"/>
        <v>116.5</v>
      </c>
      <c r="F188" s="148">
        <f t="shared" si="75"/>
        <v>116.5</v>
      </c>
      <c r="H188" s="152">
        <f>SUMIF('Flt III'!D:D,A188,'Flt III'!E:E)/3.2808^2</f>
        <v>0</v>
      </c>
      <c r="I188" s="152">
        <f>SUMIF('Flt IIa'!A:A,A188,'Flt IIa'!G:G)</f>
        <v>0</v>
      </c>
      <c r="J188" s="152">
        <f>SUMIF(Comp!$A$75:$A$400,Areas!A188,Comp!$F$75:$F$400)</f>
        <v>116.5</v>
      </c>
      <c r="K188" s="152">
        <f>SUMIF(Comp!$A$75:$A$400,Areas!A188,Comp!$G$75:$G$400)</f>
        <v>116.5</v>
      </c>
      <c r="L188" s="152"/>
      <c r="M188" s="152">
        <f>SUMIF('Flt III'!D:D,A188,'Flt III'!F:F)/3.2808^3</f>
        <v>0</v>
      </c>
      <c r="N188" s="152">
        <f>SUMIF('Flt IIa'!A:A,A188,'Flt IIa'!H:H)</f>
        <v>0</v>
      </c>
      <c r="O188" s="152"/>
      <c r="P188" s="148">
        <f>P189+P192</f>
        <v>235.60475840251337</v>
      </c>
      <c r="Q188" s="148">
        <f>Q189+Q192</f>
        <v>252.954394251</v>
      </c>
    </row>
    <row r="189" spans="1:17" s="132" customFormat="1">
      <c r="A189" s="141">
        <v>2.121</v>
      </c>
      <c r="B189" s="132" t="str">
        <f>Comp!B181</f>
        <v>BERTHING</v>
      </c>
      <c r="C189" s="142">
        <f>SUM(C190)</f>
        <v>62.246550626907116</v>
      </c>
      <c r="D189" s="142">
        <f>IF(I189=0,D190,I189)</f>
        <v>62.616648960000006</v>
      </c>
      <c r="E189" s="142">
        <f t="shared" si="75"/>
        <v>89.4</v>
      </c>
      <c r="F189" s="142">
        <f t="shared" si="75"/>
        <v>89.4</v>
      </c>
      <c r="H189" s="153">
        <f>SUMIF('Flt III'!D:D,A189,'Flt III'!E:E)/3.2808^2</f>
        <v>0</v>
      </c>
      <c r="I189" s="153">
        <f>SUMIF('Flt IIa'!A:A,A189,'Flt IIa'!G:G)</f>
        <v>62.616648960000006</v>
      </c>
      <c r="J189" s="153">
        <f>SUMIF(Comp!$A$75:$A$400,Areas!A189,Comp!$F$75:$F$400)</f>
        <v>89.4</v>
      </c>
      <c r="K189" s="153">
        <f>SUMIF(Comp!$A$75:$A$400,Areas!A189,Comp!$G$75:$G$400)</f>
        <v>89.4</v>
      </c>
      <c r="L189" s="153"/>
      <c r="M189" s="153">
        <f>SUMIF('Flt III'!D:D,A189,'Flt III'!F:F)/3.2808^3</f>
        <v>0</v>
      </c>
      <c r="N189" s="153">
        <f>SUMIF('Flt IIa'!A:A,A189,'Flt IIa'!H:H)</f>
        <v>188.56188417299998</v>
      </c>
      <c r="O189" s="153"/>
      <c r="P189" s="142">
        <f>IF(M189=0,SUM(P190),M189)</f>
        <v>188.56876036085777</v>
      </c>
      <c r="Q189" s="142">
        <f>IF(N189=0,SUM(Q190),N189)</f>
        <v>188.56188417299998</v>
      </c>
    </row>
    <row r="190" spans="1:17" s="140" customFormat="1">
      <c r="A190" s="143">
        <v>2.1211000000000002</v>
      </c>
      <c r="B190" s="140" t="str">
        <f>Comp!B182</f>
        <v>SHIP CPO</v>
      </c>
      <c r="C190" s="144">
        <f>SUM(C191)+H190</f>
        <v>62.246550626907116</v>
      </c>
      <c r="D190" s="144">
        <f>SUM(D191)+I190</f>
        <v>0</v>
      </c>
      <c r="E190" s="144">
        <f t="shared" si="75"/>
        <v>89.4</v>
      </c>
      <c r="F190" s="144">
        <f t="shared" si="75"/>
        <v>89.4</v>
      </c>
      <c r="H190" s="155">
        <f>SUMIF('Flt III'!D:D,A190,'Flt III'!E:E)/3.2808^2</f>
        <v>0</v>
      </c>
      <c r="I190" s="155">
        <f>SUMIF('Flt IIa'!A:A,A190,'Flt IIa'!G:G)</f>
        <v>0</v>
      </c>
      <c r="J190" s="155">
        <f>SUMIF(Comp!$A$75:$A$400,Areas!A190,Comp!$F$75:$F$400)</f>
        <v>89.4</v>
      </c>
      <c r="K190" s="155">
        <f>SUMIF(Comp!$A$75:$A$400,Areas!A190,Comp!$G$75:$G$400)</f>
        <v>89.4</v>
      </c>
      <c r="L190" s="155"/>
      <c r="M190" s="155">
        <f>SUMIF('Flt III'!D:D,A190,'Flt III'!F:F)/3.2808^3</f>
        <v>0</v>
      </c>
      <c r="N190" s="155">
        <f>SUMIF('Flt IIa'!A:A,A190,'Flt IIa'!H:H)</f>
        <v>0</v>
      </c>
      <c r="O190" s="155"/>
      <c r="P190" s="144">
        <f>IF(M190=0,SUM(P191),M190)</f>
        <v>188.56876036085777</v>
      </c>
      <c r="Q190" s="144">
        <f>IF(N190=0,SUM(Q191),N190)</f>
        <v>0</v>
      </c>
    </row>
    <row r="191" spans="1:17" s="147" customFormat="1">
      <c r="A191" s="145">
        <v>2.1211020899999999</v>
      </c>
      <c r="C191" s="146">
        <f t="shared" ref="C191:D191" si="80">H191</f>
        <v>62.246550626907116</v>
      </c>
      <c r="D191" s="146">
        <f t="shared" si="80"/>
        <v>0</v>
      </c>
      <c r="E191" s="146">
        <f t="shared" si="75"/>
        <v>0</v>
      </c>
      <c r="F191" s="146">
        <f t="shared" si="75"/>
        <v>0</v>
      </c>
      <c r="H191" s="154">
        <f>SUMIF('Flt III'!D:D,A191,'Flt III'!E:E)/3.2808^2</f>
        <v>62.246550626907116</v>
      </c>
      <c r="I191" s="154">
        <f>SUMIF('Flt IIa'!A:A,A191,'Flt IIa'!G:G)</f>
        <v>0</v>
      </c>
      <c r="J191" s="154">
        <f>SUMIF(Comp!$A$75:$A$400,Areas!A191,Comp!$F$75:$F$400)</f>
        <v>0</v>
      </c>
      <c r="K191" s="154">
        <f>SUMIF(Comp!$A$75:$A$400,Areas!A191,Comp!$G$75:$G$400)</f>
        <v>0</v>
      </c>
      <c r="L191" s="154"/>
      <c r="M191" s="154">
        <f>SUMIF('Flt III'!D:D,A191,'Flt III'!F:F)/3.2808^3</f>
        <v>188.56876036085777</v>
      </c>
      <c r="N191" s="154">
        <f>SUMIF('Flt IIa'!A:A,A191,'Flt IIa'!H:H)</f>
        <v>0</v>
      </c>
      <c r="O191" s="154"/>
      <c r="P191" s="146">
        <f>M191</f>
        <v>188.56876036085777</v>
      </c>
      <c r="Q191" s="146">
        <f>S191</f>
        <v>0</v>
      </c>
    </row>
    <row r="192" spans="1:17" s="132" customFormat="1">
      <c r="A192" s="141">
        <v>2.1219999999999999</v>
      </c>
      <c r="B192" s="132" t="str">
        <f>Comp!B183</f>
        <v>SANITARY</v>
      </c>
      <c r="C192" s="142">
        <f>SUM(C193)</f>
        <v>14.121605515358032</v>
      </c>
      <c r="D192" s="142">
        <f>IF(I192=0,D193,I192)</f>
        <v>20.438668800000002</v>
      </c>
      <c r="E192" s="142">
        <f t="shared" si="75"/>
        <v>27</v>
      </c>
      <c r="F192" s="142">
        <f t="shared" si="75"/>
        <v>27</v>
      </c>
      <c r="H192" s="153">
        <f>SUMIF('Flt III'!D:D,A192,'Flt III'!E:E)/3.2808^2</f>
        <v>0</v>
      </c>
      <c r="I192" s="153">
        <f>SUMIF('Flt IIa'!A:A,A192,'Flt IIa'!G:G)</f>
        <v>20.438668800000002</v>
      </c>
      <c r="J192" s="153">
        <f>SUMIF(Comp!$A$75:$A$400,Areas!A192,Comp!$F$75:$F$400)</f>
        <v>27</v>
      </c>
      <c r="K192" s="153">
        <f>SUMIF(Comp!$A$75:$A$400,Areas!A192,Comp!$G$75:$G$400)</f>
        <v>27</v>
      </c>
      <c r="L192" s="153"/>
      <c r="M192" s="153">
        <f>SUMIF('Flt III'!D:D,A192,'Flt III'!F:F)/3.2808^3</f>
        <v>0</v>
      </c>
      <c r="N192" s="153">
        <f>SUMIF('Flt IIa'!A:A,A192,'Flt IIa'!H:H)</f>
        <v>64.392510078000001</v>
      </c>
      <c r="O192" s="153"/>
      <c r="P192" s="142">
        <f>IF(M192=0,SUM(P193),M192)</f>
        <v>47.035998041655617</v>
      </c>
      <c r="Q192" s="142">
        <f>IF(N192=0,SUM(Q193),N192)</f>
        <v>64.392510078000001</v>
      </c>
    </row>
    <row r="193" spans="1:17" s="140" customFormat="1">
      <c r="A193" s="143">
        <v>2.1221000000000001</v>
      </c>
      <c r="B193" s="140" t="str">
        <f>Comp!B184</f>
        <v>SHIP CPO</v>
      </c>
      <c r="C193" s="144">
        <f>SUM(C194)+H193</f>
        <v>14.121605515358032</v>
      </c>
      <c r="D193" s="144">
        <f>SUM(D194)+I193</f>
        <v>0</v>
      </c>
      <c r="E193" s="144">
        <f t="shared" si="75"/>
        <v>27</v>
      </c>
      <c r="F193" s="144">
        <f t="shared" si="75"/>
        <v>27</v>
      </c>
      <c r="H193" s="155">
        <f>SUMIF('Flt III'!D:D,A193,'Flt III'!E:E)/3.2808^2</f>
        <v>0</v>
      </c>
      <c r="I193" s="155">
        <f>SUMIF('Flt IIa'!A:A,A193,'Flt IIa'!G:G)</f>
        <v>0</v>
      </c>
      <c r="J193" s="155">
        <f>SUMIF(Comp!$A$75:$A$400,Areas!A193,Comp!$F$75:$F$400)</f>
        <v>27</v>
      </c>
      <c r="K193" s="155">
        <f>SUMIF(Comp!$A$75:$A$400,Areas!A193,Comp!$G$75:$G$400)</f>
        <v>27</v>
      </c>
      <c r="L193" s="155"/>
      <c r="M193" s="155">
        <f>SUMIF('Flt III'!D:D,A193,'Flt III'!F:F)/3.2808^3</f>
        <v>0</v>
      </c>
      <c r="N193" s="155">
        <f>SUMIF('Flt IIa'!A:A,A193,'Flt IIa'!H:H)</f>
        <v>0</v>
      </c>
      <c r="O193" s="155"/>
      <c r="P193" s="144">
        <f>IF(M193=0,SUM(P194),M193)</f>
        <v>47.035998041655617</v>
      </c>
      <c r="Q193" s="144">
        <f>IF(N193=0,SUM(Q194),N193)</f>
        <v>0</v>
      </c>
    </row>
    <row r="194" spans="1:17" s="147" customFormat="1">
      <c r="A194" s="145" t="s">
        <v>1156</v>
      </c>
      <c r="C194" s="146">
        <f t="shared" ref="C194:D194" si="81">H194</f>
        <v>14.121605515358032</v>
      </c>
      <c r="D194" s="146">
        <f t="shared" si="81"/>
        <v>0</v>
      </c>
      <c r="E194" s="146">
        <f t="shared" si="75"/>
        <v>0</v>
      </c>
      <c r="F194" s="146">
        <f t="shared" si="75"/>
        <v>0</v>
      </c>
      <c r="H194" s="154">
        <f>SUMIF('Flt III'!D:D,A194,'Flt III'!E:E)/3.2808^2</f>
        <v>14.121605515358032</v>
      </c>
      <c r="I194" s="154">
        <f>SUMIF('Flt IIa'!A:A,A194,'Flt IIa'!G:G)</f>
        <v>0</v>
      </c>
      <c r="J194" s="154">
        <f>SUMIF(Comp!$A$75:$A$400,Areas!A194,Comp!$F$75:$F$400)</f>
        <v>0</v>
      </c>
      <c r="K194" s="154">
        <f>SUMIF(Comp!$A$75:$A$400,Areas!A194,Comp!$G$75:$G$400)</f>
        <v>0</v>
      </c>
      <c r="L194" s="154"/>
      <c r="M194" s="154">
        <f>SUMIF('Flt III'!D:D,A194,'Flt III'!F:F)/3.2808^3</f>
        <v>47.035998041655617</v>
      </c>
      <c r="N194" s="154">
        <f>SUMIF('Flt IIa'!A:A,A194,'Flt IIa'!H:H)</f>
        <v>0</v>
      </c>
      <c r="O194" s="154"/>
      <c r="P194" s="146">
        <f>M194</f>
        <v>47.035998041655617</v>
      </c>
      <c r="Q194" s="146">
        <f>S194</f>
        <v>0</v>
      </c>
    </row>
    <row r="195" spans="1:17" s="133" customFormat="1">
      <c r="A195" s="139">
        <v>2.13</v>
      </c>
      <c r="B195" s="133" t="str">
        <f>Comp!B185</f>
        <v>CREW LIVING</v>
      </c>
      <c r="C195" s="148">
        <f>C196+C199+C202</f>
        <v>545.5399183301472</v>
      </c>
      <c r="D195" s="148">
        <f>D196+D199+D202</f>
        <v>609.07233024000004</v>
      </c>
      <c r="E195" s="148">
        <f t="shared" si="75"/>
        <v>713.2</v>
      </c>
      <c r="F195" s="148">
        <f t="shared" si="75"/>
        <v>713.2</v>
      </c>
      <c r="H195" s="152">
        <f>SUMIF('Flt III'!D:D,A195,'Flt III'!E:E)/3.2808^2</f>
        <v>0</v>
      </c>
      <c r="I195" s="152">
        <f>SUMIF('Flt IIa'!A:A,A195,'Flt IIa'!G:G)</f>
        <v>0</v>
      </c>
      <c r="J195" s="152">
        <f>SUMIF(Comp!$A$75:$A$400,Areas!A195,Comp!$F$75:$F$400)</f>
        <v>713.2</v>
      </c>
      <c r="K195" s="152">
        <f>SUMIF(Comp!$A$75:$A$400,Areas!A195,Comp!$G$75:$G$400)</f>
        <v>713.2</v>
      </c>
      <c r="L195" s="152"/>
      <c r="M195" s="152">
        <f>SUMIF('Flt III'!D:D,A195,'Flt III'!F:F)/3.2808^3</f>
        <v>0</v>
      </c>
      <c r="N195" s="152">
        <f>SUMIF('Flt IIa'!A:A,A195,'Flt IIa'!H:H)</f>
        <v>0</v>
      </c>
      <c r="O195" s="152"/>
      <c r="P195" s="148">
        <f>P196+P199+P202</f>
        <v>1516.70563221618</v>
      </c>
      <c r="Q195" s="148">
        <f>Q196+Q199+Q202</f>
        <v>5218.1152977719994</v>
      </c>
    </row>
    <row r="196" spans="1:17" s="132" customFormat="1">
      <c r="A196" s="141">
        <v>2.1309999999999998</v>
      </c>
      <c r="B196" s="132" t="str">
        <f>Comp!B186</f>
        <v>BERTHING</v>
      </c>
      <c r="C196" s="142">
        <f>SUM(C197)</f>
        <v>418.25965809303858</v>
      </c>
      <c r="D196" s="142">
        <f>IF(I196=0,D197,I196)</f>
        <v>478.26484992000007</v>
      </c>
      <c r="E196" s="142">
        <f t="shared" si="75"/>
        <v>567</v>
      </c>
      <c r="F196" s="142">
        <f t="shared" si="75"/>
        <v>567</v>
      </c>
      <c r="H196" s="153">
        <f>SUMIF('Flt III'!D:D,A196,'Flt III'!E:E)/3.2808^2</f>
        <v>0</v>
      </c>
      <c r="I196" s="153">
        <f>SUMIF('Flt IIa'!A:A,A196,'Flt IIa'!G:G)</f>
        <v>478.26484992000007</v>
      </c>
      <c r="J196" s="153">
        <f>SUMIF(Comp!$A$75:$A$400,Areas!A196,Comp!$F$75:$F$400)</f>
        <v>567</v>
      </c>
      <c r="K196" s="153">
        <f>SUMIF(Comp!$A$75:$A$400,Areas!A196,Comp!$G$75:$G$400)</f>
        <v>567</v>
      </c>
      <c r="L196" s="153"/>
      <c r="M196" s="153">
        <f>SUMIF('Flt III'!D:D,A196,'Flt III'!F:F)/3.2808^3</f>
        <v>0</v>
      </c>
      <c r="N196" s="153">
        <f>SUMIF('Flt IIa'!A:A,A196,'Flt IIa'!H:H)</f>
        <v>4846.9947009899988</v>
      </c>
      <c r="O196" s="153"/>
      <c r="P196" s="142">
        <f>IF(M196=0,SUM(P197),M196)</f>
        <v>1163.3268124920255</v>
      </c>
      <c r="Q196" s="142">
        <f>IF(N196=0,SUM(Q197),N196)</f>
        <v>4846.9947009899988</v>
      </c>
    </row>
    <row r="197" spans="1:17" s="140" customFormat="1">
      <c r="A197" s="143">
        <v>2.1311</v>
      </c>
      <c r="B197" s="140" t="str">
        <f>Comp!B187</f>
        <v>SHIP CREW</v>
      </c>
      <c r="C197" s="144">
        <f>SUM(C198)+H197</f>
        <v>418.25965809303858</v>
      </c>
      <c r="D197" s="144">
        <f>SUM(D198)+I197</f>
        <v>0</v>
      </c>
      <c r="E197" s="144">
        <f t="shared" si="75"/>
        <v>1134</v>
      </c>
      <c r="F197" s="144">
        <f t="shared" si="75"/>
        <v>1134</v>
      </c>
      <c r="H197" s="155">
        <f>SUMIF('Flt III'!D:D,A197,'Flt III'!E:E)/3.2808^2</f>
        <v>0</v>
      </c>
      <c r="I197" s="155">
        <f>SUMIF('Flt IIa'!A:A,A197,'Flt IIa'!G:G)</f>
        <v>0</v>
      </c>
      <c r="J197" s="155">
        <f>SUMIF(Comp!$A$75:$A$400,Areas!A197,Comp!$F$75:$F$400)</f>
        <v>1134</v>
      </c>
      <c r="K197" s="155">
        <f>SUMIF(Comp!$A$75:$A$400,Areas!A197,Comp!$G$75:$G$400)</f>
        <v>1134</v>
      </c>
      <c r="L197" s="155"/>
      <c r="M197" s="155">
        <f>SUMIF('Flt III'!D:D,A197,'Flt III'!F:F)/3.2808^3</f>
        <v>0</v>
      </c>
      <c r="N197" s="155">
        <f>SUMIF('Flt IIa'!A:A,A197,'Flt IIa'!H:H)</f>
        <v>0</v>
      </c>
      <c r="O197" s="155"/>
      <c r="P197" s="144">
        <f>IF(M197=0,SUM(P198),M197)</f>
        <v>1163.3268124920255</v>
      </c>
      <c r="Q197" s="144">
        <f>IF(N197=0,SUM(Q198),N197)</f>
        <v>0</v>
      </c>
    </row>
    <row r="198" spans="1:17" s="147" customFormat="1">
      <c r="A198" s="145" t="s">
        <v>1135</v>
      </c>
      <c r="B198" s="134"/>
      <c r="C198" s="146">
        <f t="shared" ref="C198:D198" si="82">H198</f>
        <v>418.25965809303858</v>
      </c>
      <c r="D198" s="146">
        <f t="shared" si="82"/>
        <v>0</v>
      </c>
      <c r="E198" s="146">
        <f t="shared" si="75"/>
        <v>0</v>
      </c>
      <c r="F198" s="146">
        <f t="shared" si="75"/>
        <v>0</v>
      </c>
      <c r="H198" s="154">
        <f>SUMIF('Flt III'!D:D,A198,'Flt III'!E:E)/3.2808^2</f>
        <v>418.25965809303858</v>
      </c>
      <c r="I198" s="154">
        <f>SUMIF('Flt IIa'!A:A,A198,'Flt IIa'!G:G)</f>
        <v>0</v>
      </c>
      <c r="J198" s="154">
        <f>SUMIF(Comp!$A$75:$A$400,Areas!A198,Comp!$F$75:$F$400)</f>
        <v>0</v>
      </c>
      <c r="K198" s="154">
        <f>SUMIF(Comp!$A$75:$A$400,Areas!A198,Comp!$G$75:$G$400)</f>
        <v>0</v>
      </c>
      <c r="L198" s="154"/>
      <c r="M198" s="154">
        <f>SUMIF('Flt III'!D:D,A198,'Flt III'!F:F)/3.2808^3</f>
        <v>1163.3268124920255</v>
      </c>
      <c r="N198" s="154">
        <f>SUMIF('Flt IIa'!A:A,A198,'Flt IIa'!H:H)</f>
        <v>0</v>
      </c>
      <c r="O198" s="154"/>
      <c r="P198" s="146">
        <f>M198</f>
        <v>1163.3268124920255</v>
      </c>
      <c r="Q198" s="146">
        <f>S198</f>
        <v>0</v>
      </c>
    </row>
    <row r="199" spans="1:17" s="132" customFormat="1">
      <c r="A199" s="141">
        <v>2.1320000000000001</v>
      </c>
      <c r="B199" s="132" t="str">
        <f>Comp!B189</f>
        <v>SANITARY</v>
      </c>
      <c r="C199" s="142">
        <f>SUM(C200)</f>
        <v>103.9610300768792</v>
      </c>
      <c r="D199" s="142">
        <f>IF(I199=0,D200,I199)</f>
        <v>92.066912639999998</v>
      </c>
      <c r="E199" s="142">
        <f t="shared" si="75"/>
        <v>117.2</v>
      </c>
      <c r="F199" s="142">
        <f t="shared" si="75"/>
        <v>117.2</v>
      </c>
      <c r="H199" s="153">
        <f>SUMIF('Flt III'!D:D,A199,'Flt III'!E:E)/3.2808^2</f>
        <v>0</v>
      </c>
      <c r="I199" s="153">
        <f>SUMIF('Flt IIa'!A:A,A199,'Flt IIa'!G:G)</f>
        <v>92.066912639999998</v>
      </c>
      <c r="J199" s="153">
        <f>SUMIF(Comp!$A$75:$A$400,Areas!A199,Comp!$F$75:$F$400)</f>
        <v>117.2</v>
      </c>
      <c r="K199" s="153">
        <f>SUMIF(Comp!$A$75:$A$400,Areas!A199,Comp!$G$75:$G$400)</f>
        <v>117.2</v>
      </c>
      <c r="L199" s="153"/>
      <c r="M199" s="153">
        <f>SUMIF('Flt III'!D:D,A199,'Flt III'!F:F)/3.2808^3</f>
        <v>0</v>
      </c>
      <c r="N199" s="153">
        <f>SUMIF('Flt IIa'!A:A,A199,'Flt IIa'!H:H)</f>
        <v>257.73994139400003</v>
      </c>
      <c r="O199" s="153"/>
      <c r="P199" s="142">
        <f>IF(M199=0,SUM(P200),M199)</f>
        <v>289.21050451500832</v>
      </c>
      <c r="Q199" s="142">
        <f>IF(N199=0,SUM(Q200),N199)</f>
        <v>257.73994139400003</v>
      </c>
    </row>
    <row r="200" spans="1:17" s="140" customFormat="1">
      <c r="A200" s="143">
        <v>2.1320999999999999</v>
      </c>
      <c r="B200" s="140" t="str">
        <f>Comp!B190</f>
        <v>SHIP CREW</v>
      </c>
      <c r="C200" s="144">
        <f>SUM(C201)+H200</f>
        <v>103.9610300768792</v>
      </c>
      <c r="D200" s="144">
        <f>SUM(D201)+I200</f>
        <v>0</v>
      </c>
      <c r="E200" s="144">
        <f t="shared" si="75"/>
        <v>234.4</v>
      </c>
      <c r="F200" s="144">
        <f t="shared" si="75"/>
        <v>234.4</v>
      </c>
      <c r="H200" s="155">
        <f>SUMIF('Flt III'!D:D,A200,'Flt III'!E:E)/3.2808^2</f>
        <v>0</v>
      </c>
      <c r="I200" s="155">
        <f>SUMIF('Flt IIa'!A:A,A200,'Flt IIa'!G:G)</f>
        <v>0</v>
      </c>
      <c r="J200" s="155">
        <f>SUMIF(Comp!$A$75:$A$400,Areas!A200,Comp!$F$75:$F$400)</f>
        <v>234.4</v>
      </c>
      <c r="K200" s="155">
        <f>SUMIF(Comp!$A$75:$A$400,Areas!A200,Comp!$G$75:$G$400)</f>
        <v>234.4</v>
      </c>
      <c r="L200" s="155"/>
      <c r="M200" s="155">
        <f>SUMIF('Flt III'!D:D,A200,'Flt III'!F:F)/3.2808^3</f>
        <v>0</v>
      </c>
      <c r="N200" s="155">
        <f>SUMIF('Flt IIa'!A:A,A200,'Flt IIa'!H:H)</f>
        <v>0</v>
      </c>
      <c r="O200" s="155"/>
      <c r="P200" s="144">
        <f>IF(M200=0,SUM(P201),M200)</f>
        <v>289.21050451500832</v>
      </c>
      <c r="Q200" s="144">
        <f>IF(N200=0,SUM(Q201),N200)</f>
        <v>0</v>
      </c>
    </row>
    <row r="201" spans="1:17" s="147" customFormat="1">
      <c r="A201" s="145">
        <v>2.132101</v>
      </c>
      <c r="B201" s="134"/>
      <c r="C201" s="146">
        <f t="shared" ref="C201:D201" si="83">H201</f>
        <v>103.9610300768792</v>
      </c>
      <c r="D201" s="146">
        <f t="shared" si="83"/>
        <v>0</v>
      </c>
      <c r="E201" s="146">
        <f t="shared" si="75"/>
        <v>0</v>
      </c>
      <c r="F201" s="146">
        <f t="shared" si="75"/>
        <v>0</v>
      </c>
      <c r="H201" s="154">
        <f>SUMIF('Flt III'!D:D,A201,'Flt III'!E:E)/3.2808^2</f>
        <v>103.9610300768792</v>
      </c>
      <c r="I201" s="154">
        <f>SUMIF('Flt IIa'!A:A,A201,'Flt IIa'!G:G)</f>
        <v>0</v>
      </c>
      <c r="J201" s="154">
        <f>SUMIF(Comp!$A$75:$A$400,Areas!A201,Comp!$F$75:$F$400)</f>
        <v>0</v>
      </c>
      <c r="K201" s="154">
        <f>SUMIF(Comp!$A$75:$A$400,Areas!A201,Comp!$G$75:$G$400)</f>
        <v>0</v>
      </c>
      <c r="L201" s="154"/>
      <c r="M201" s="154">
        <f>SUMIF('Flt III'!D:D,A201,'Flt III'!F:F)/3.2808^3</f>
        <v>289.21050451500832</v>
      </c>
      <c r="N201" s="154">
        <f>SUMIF('Flt IIa'!A:A,A201,'Flt IIa'!H:H)</f>
        <v>0</v>
      </c>
      <c r="O201" s="154"/>
      <c r="P201" s="146">
        <f>M201</f>
        <v>289.21050451500832</v>
      </c>
      <c r="Q201" s="146">
        <f>S201</f>
        <v>0</v>
      </c>
    </row>
    <row r="202" spans="1:17" s="132" customFormat="1">
      <c r="A202" s="141">
        <v>2.133</v>
      </c>
      <c r="B202" s="132" t="str">
        <f>Comp!B192</f>
        <v>RECREATION</v>
      </c>
      <c r="C202" s="142">
        <f>SUM(C203:C204)</f>
        <v>23.319230160229381</v>
      </c>
      <c r="D202" s="142">
        <f>IF(I202=0,SUM(D203:D204),I202)</f>
        <v>38.740567679999998</v>
      </c>
      <c r="E202" s="142">
        <f t="shared" si="75"/>
        <v>29.1</v>
      </c>
      <c r="F202" s="142">
        <f t="shared" si="75"/>
        <v>29.1</v>
      </c>
      <c r="H202" s="153">
        <f>SUMIF('Flt III'!D:D,A202,'Flt III'!E:E)/3.2808^2</f>
        <v>0</v>
      </c>
      <c r="I202" s="153">
        <f>SUMIF('Flt IIa'!A:A,A202,'Flt IIa'!G:G)</f>
        <v>38.740567679999998</v>
      </c>
      <c r="J202" s="153">
        <f>SUMIF(Comp!$A$75:$A$400,Areas!A202,Comp!$F$75:$F$400)</f>
        <v>29.1</v>
      </c>
      <c r="K202" s="153">
        <f>SUMIF(Comp!$A$75:$A$400,Areas!A202,Comp!$G$75:$G$400)</f>
        <v>29.1</v>
      </c>
      <c r="L202" s="153"/>
      <c r="M202" s="153">
        <f>SUMIF('Flt III'!D:D,A202,'Flt III'!F:F)/3.2808^3</f>
        <v>0</v>
      </c>
      <c r="N202" s="153">
        <f>SUMIF('Flt IIa'!A:A,A202,'Flt IIa'!H:H)</f>
        <v>113.38065538799999</v>
      </c>
      <c r="O202" s="153"/>
      <c r="P202" s="142">
        <f>IF(M202=0,SUM(P203:P204),M202)</f>
        <v>64.168315209146073</v>
      </c>
      <c r="Q202" s="142">
        <f>IF(N202=0,SUM(Q203:Q204),N202)</f>
        <v>113.38065538799999</v>
      </c>
    </row>
    <row r="203" spans="1:17" s="147" customFormat="1">
      <c r="A203" s="145">
        <v>2.1330100000000001</v>
      </c>
      <c r="C203" s="146">
        <f t="shared" ref="C203:D207" si="84">H203</f>
        <v>14.586132012573756</v>
      </c>
      <c r="D203" s="146">
        <f t="shared" si="84"/>
        <v>0</v>
      </c>
      <c r="E203" s="146">
        <f t="shared" si="75"/>
        <v>0</v>
      </c>
      <c r="F203" s="146">
        <f t="shared" si="75"/>
        <v>0</v>
      </c>
      <c r="H203" s="154">
        <f>SUMIF('Flt III'!D:D,A203,'Flt III'!E:E)/3.2808^2</f>
        <v>14.586132012573756</v>
      </c>
      <c r="I203" s="154">
        <f>SUMIF('Flt IIa'!A:A,A203,'Flt IIa'!G:G)</f>
        <v>0</v>
      </c>
      <c r="J203" s="154">
        <f>SUMIF(Comp!$A$75:$A$400,Areas!A203,Comp!$F$75:$F$400)</f>
        <v>0</v>
      </c>
      <c r="K203" s="154">
        <f>SUMIF(Comp!$A$75:$A$400,Areas!A203,Comp!$G$75:$G$400)</f>
        <v>0</v>
      </c>
      <c r="L203" s="154"/>
      <c r="M203" s="154">
        <f>SUMIF('Flt III'!D:D,A203,'Flt III'!F:F)/3.2808^3</f>
        <v>39.135309628879028</v>
      </c>
      <c r="N203" s="154">
        <f>SUMIF('Flt IIa'!A:A,A203,'Flt IIa'!H:H)</f>
        <v>0</v>
      </c>
      <c r="O203" s="154"/>
      <c r="P203" s="146">
        <f>M203</f>
        <v>39.135309628879028</v>
      </c>
      <c r="Q203" s="146">
        <f>S203</f>
        <v>0</v>
      </c>
    </row>
    <row r="204" spans="1:17" s="147" customFormat="1">
      <c r="A204" s="145">
        <v>2.1330200000000001</v>
      </c>
      <c r="C204" s="146">
        <f t="shared" si="84"/>
        <v>8.7330981476556246</v>
      </c>
      <c r="D204" s="146">
        <f t="shared" si="84"/>
        <v>0</v>
      </c>
      <c r="E204" s="146">
        <f t="shared" si="75"/>
        <v>0</v>
      </c>
      <c r="F204" s="146">
        <f t="shared" si="75"/>
        <v>0</v>
      </c>
      <c r="H204" s="154">
        <f>SUMIF('Flt III'!D:D,A204,'Flt III'!E:E)/3.2808^2</f>
        <v>8.7330981476556246</v>
      </c>
      <c r="I204" s="154">
        <f>SUMIF('Flt IIa'!A:A,A204,'Flt IIa'!G:G)</f>
        <v>0</v>
      </c>
      <c r="J204" s="154">
        <f>SUMIF(Comp!$A$75:$A$400,Areas!A204,Comp!$F$75:$F$400)</f>
        <v>0</v>
      </c>
      <c r="K204" s="154">
        <f>SUMIF(Comp!$A$75:$A$400,Areas!A204,Comp!$G$75:$G$400)</f>
        <v>0</v>
      </c>
      <c r="L204" s="154"/>
      <c r="M204" s="154">
        <f>SUMIF('Flt III'!D:D,A204,'Flt III'!F:F)/3.2808^3</f>
        <v>25.033005580267048</v>
      </c>
      <c r="N204" s="154">
        <f>SUMIF('Flt IIa'!A:A,A204,'Flt IIa'!H:H)</f>
        <v>0</v>
      </c>
      <c r="O204" s="154"/>
      <c r="P204" s="146">
        <f>M204</f>
        <v>25.033005580267048</v>
      </c>
      <c r="Q204" s="146">
        <f>S204</f>
        <v>0</v>
      </c>
    </row>
    <row r="205" spans="1:17" s="140" customFormat="1">
      <c r="A205" s="143">
        <v>2.1331000000000002</v>
      </c>
      <c r="B205" s="140" t="str">
        <f>Comp!B193</f>
        <v>RECREATION ROOM</v>
      </c>
      <c r="C205" s="144">
        <f t="shared" si="84"/>
        <v>0</v>
      </c>
      <c r="D205" s="144">
        <f t="shared" si="84"/>
        <v>0</v>
      </c>
      <c r="E205" s="144">
        <f t="shared" si="75"/>
        <v>14.5</v>
      </c>
      <c r="F205" s="144">
        <f t="shared" si="75"/>
        <v>14.5</v>
      </c>
      <c r="H205" s="155">
        <f>SUMIF('Flt III'!D:D,A205,'Flt III'!E:E)/3.2808^2</f>
        <v>0</v>
      </c>
      <c r="I205" s="155">
        <f>SUMIF('Flt IIa'!A:A,A205,'Flt IIa'!G:G)</f>
        <v>0</v>
      </c>
      <c r="J205" s="155">
        <f>SUMIF(Comp!$A$75:$A$400,Areas!A205,Comp!$F$75:$F$400)</f>
        <v>14.5</v>
      </c>
      <c r="K205" s="155">
        <f>SUMIF(Comp!$A$75:$A$400,Areas!A205,Comp!$G$75:$G$400)</f>
        <v>14.5</v>
      </c>
      <c r="L205" s="155"/>
      <c r="M205" s="155">
        <f>SUMIF('Flt III'!D:D,A205,'Flt III'!F:F)/3.2808^3</f>
        <v>0</v>
      </c>
      <c r="N205" s="155">
        <f>SUMIF('Flt IIa'!A:A,A205,'Flt IIa'!H:H)</f>
        <v>0</v>
      </c>
      <c r="O205" s="155"/>
      <c r="P205" s="144">
        <f t="shared" ref="P205:Q207" si="85">R205</f>
        <v>0</v>
      </c>
      <c r="Q205" s="144">
        <f t="shared" si="85"/>
        <v>0</v>
      </c>
    </row>
    <row r="206" spans="1:17" s="140" customFormat="1">
      <c r="A206" s="143">
        <v>2.1332</v>
      </c>
      <c r="B206" s="140" t="str">
        <f>Comp!B194</f>
        <v>LIBRARY</v>
      </c>
      <c r="C206" s="144">
        <f t="shared" si="84"/>
        <v>0</v>
      </c>
      <c r="D206" s="144">
        <f t="shared" si="84"/>
        <v>0</v>
      </c>
      <c r="E206" s="144">
        <f t="shared" si="75"/>
        <v>14.5</v>
      </c>
      <c r="F206" s="144">
        <f t="shared" si="75"/>
        <v>14.5</v>
      </c>
      <c r="H206" s="155">
        <f>SUMIF('Flt III'!D:D,A206,'Flt III'!E:E)/3.2808^2</f>
        <v>0</v>
      </c>
      <c r="I206" s="155">
        <f>SUMIF('Flt IIa'!A:A,A206,'Flt IIa'!G:G)</f>
        <v>0</v>
      </c>
      <c r="J206" s="155">
        <f>SUMIF(Comp!$A$75:$A$400,Areas!A206,Comp!$F$75:$F$400)</f>
        <v>14.5</v>
      </c>
      <c r="K206" s="155">
        <f>SUMIF(Comp!$A$75:$A$400,Areas!A206,Comp!$G$75:$G$400)</f>
        <v>14.5</v>
      </c>
      <c r="L206" s="155"/>
      <c r="M206" s="155">
        <f>SUMIF('Flt III'!D:D,A206,'Flt III'!F:F)/3.2808^3</f>
        <v>0</v>
      </c>
      <c r="N206" s="155">
        <f>SUMIF('Flt IIa'!A:A,A206,'Flt IIa'!H:H)</f>
        <v>0</v>
      </c>
      <c r="O206" s="155"/>
      <c r="P206" s="144">
        <f t="shared" si="85"/>
        <v>0</v>
      </c>
      <c r="Q206" s="144">
        <f t="shared" si="85"/>
        <v>0</v>
      </c>
    </row>
    <row r="207" spans="1:17" s="140" customFormat="1">
      <c r="A207" s="143">
        <v>2.1335999999999999</v>
      </c>
      <c r="B207" s="140" t="str">
        <f>Comp!B195</f>
        <v>CREW LOUNGE</v>
      </c>
      <c r="C207" s="144">
        <f t="shared" si="84"/>
        <v>0</v>
      </c>
      <c r="D207" s="144">
        <f t="shared" si="84"/>
        <v>0</v>
      </c>
      <c r="E207" s="144">
        <f t="shared" si="75"/>
        <v>0</v>
      </c>
      <c r="F207" s="144">
        <f t="shared" si="75"/>
        <v>0</v>
      </c>
      <c r="H207" s="155">
        <f>SUMIF('Flt III'!D:D,A207,'Flt III'!E:E)/3.2808^2</f>
        <v>0</v>
      </c>
      <c r="I207" s="155">
        <f>SUMIF('Flt IIa'!A:A,A207,'Flt IIa'!G:G)</f>
        <v>0</v>
      </c>
      <c r="J207" s="155">
        <f>SUMIF(Comp!$A$75:$A$400,Areas!A207,Comp!$F$75:$F$400)</f>
        <v>0</v>
      </c>
      <c r="K207" s="155">
        <f>SUMIF(Comp!$A$75:$A$400,Areas!A207,Comp!$G$75:$G$400)</f>
        <v>0</v>
      </c>
      <c r="L207" s="155"/>
      <c r="M207" s="155">
        <f>SUMIF('Flt III'!D:D,A207,'Flt III'!F:F)/3.2808^3</f>
        <v>0</v>
      </c>
      <c r="N207" s="155">
        <f>SUMIF('Flt IIa'!A:A,A207,'Flt IIa'!H:H)</f>
        <v>0</v>
      </c>
      <c r="O207" s="155"/>
      <c r="P207" s="144">
        <f t="shared" si="85"/>
        <v>0</v>
      </c>
      <c r="Q207" s="144">
        <f t="shared" si="85"/>
        <v>0</v>
      </c>
    </row>
    <row r="208" spans="1:17" s="133" customFormat="1">
      <c r="A208" s="139">
        <v>2.14</v>
      </c>
      <c r="B208" s="133" t="str">
        <f>Comp!B196</f>
        <v>GENERAL SANITARY FACILITIES</v>
      </c>
      <c r="C208" s="148">
        <f>SUM(C209:C210)+C211+C212+C213+C214</f>
        <v>3.9020225766120875</v>
      </c>
      <c r="D208" s="148">
        <f>IF(I208=0,SUM(D209:D210),I208)</f>
        <v>3.9019276800000005</v>
      </c>
      <c r="E208" s="148">
        <f t="shared" si="75"/>
        <v>12.3</v>
      </c>
      <c r="F208" s="148">
        <f t="shared" si="75"/>
        <v>12.3</v>
      </c>
      <c r="H208" s="152">
        <f>SUMIF('Flt III'!D:D,A208,'Flt III'!E:E)/3.2808^2</f>
        <v>0</v>
      </c>
      <c r="I208" s="152">
        <f>SUMIF('Flt IIa'!A:A,A208,'Flt IIa'!G:G)</f>
        <v>3.9019276800000005</v>
      </c>
      <c r="J208" s="152">
        <f>SUMIF(Comp!$A$75:$A$400,Areas!A208,Comp!$F$75:$F$400)</f>
        <v>12.3</v>
      </c>
      <c r="K208" s="152">
        <f>SUMIF(Comp!$A$75:$A$400,Areas!A208,Comp!$G$75:$G$400)</f>
        <v>12.3</v>
      </c>
      <c r="L208" s="152"/>
      <c r="M208" s="152">
        <f>SUMIF('Flt III'!D:D,A208,'Flt III'!F:F)/3.2808^3</f>
        <v>0</v>
      </c>
      <c r="N208" s="152">
        <f>SUMIF('Flt IIa'!A:A,A208,'Flt IIa'!H:H)</f>
        <v>9.8259459089999996</v>
      </c>
      <c r="O208" s="152"/>
      <c r="P208" s="148">
        <f>IF(M208=0,SUM(P209:P210)+P211+P212+P213+P214,M208)</f>
        <v>9.8263042266432876</v>
      </c>
      <c r="Q208" s="148">
        <f>IF(N208=0,SUM(Q209:Q210)+Q211+Q212+Q213+Q214,N208)</f>
        <v>9.8259459089999996</v>
      </c>
    </row>
    <row r="209" spans="1:17" s="147" customFormat="1">
      <c r="A209" s="145" t="s">
        <v>1116</v>
      </c>
      <c r="C209" s="146">
        <f t="shared" ref="C209:D210" si="86">H209</f>
        <v>1.1148635933177393</v>
      </c>
      <c r="D209" s="146">
        <f t="shared" si="86"/>
        <v>0</v>
      </c>
      <c r="E209" s="146">
        <f t="shared" si="75"/>
        <v>0</v>
      </c>
      <c r="F209" s="146">
        <f t="shared" si="75"/>
        <v>0</v>
      </c>
      <c r="H209" s="154">
        <f>SUMIF('Flt III'!D:D,A209,'Flt III'!E:E)/3.2808^2</f>
        <v>1.1148635933177393</v>
      </c>
      <c r="I209" s="154">
        <f>SUMIF('Flt IIa'!A:A,A209,'Flt IIa'!G:G)</f>
        <v>0</v>
      </c>
      <c r="J209" s="154">
        <f>SUMIF(Comp!$A$75:$A$400,Areas!A209,Comp!$F$75:$F$400)</f>
        <v>0</v>
      </c>
      <c r="K209" s="154">
        <f>SUMIF(Comp!$A$75:$A$400,Areas!A209,Comp!$G$75:$G$400)</f>
        <v>0</v>
      </c>
      <c r="L209" s="154"/>
      <c r="M209" s="154">
        <f>SUMIF('Flt III'!D:D,A209,'Flt III'!F:F)/3.2808^3</f>
        <v>2.8884237208000441</v>
      </c>
      <c r="N209" s="154">
        <f>SUMIF('Flt IIa'!A:A,A209,'Flt IIa'!H:H)</f>
        <v>0</v>
      </c>
      <c r="O209" s="154"/>
      <c r="P209" s="146">
        <f t="shared" ref="P209:P210" si="87">M209</f>
        <v>2.8884237208000441</v>
      </c>
      <c r="Q209" s="146">
        <f t="shared" ref="Q209:Q210" si="88">S209</f>
        <v>0</v>
      </c>
    </row>
    <row r="210" spans="1:17" s="147" customFormat="1">
      <c r="A210" s="145" t="s">
        <v>1113</v>
      </c>
      <c r="C210" s="146">
        <f t="shared" si="86"/>
        <v>2.7871589832943484</v>
      </c>
      <c r="D210" s="146">
        <f t="shared" si="86"/>
        <v>0</v>
      </c>
      <c r="E210" s="146">
        <f t="shared" si="75"/>
        <v>0</v>
      </c>
      <c r="F210" s="146">
        <f t="shared" si="75"/>
        <v>0</v>
      </c>
      <c r="H210" s="154">
        <f>SUMIF('Flt III'!D:D,A210,'Flt III'!E:E)/3.2808^2</f>
        <v>2.7871589832943484</v>
      </c>
      <c r="I210" s="154">
        <f>SUMIF('Flt IIa'!A:A,A210,'Flt IIa'!G:G)</f>
        <v>0</v>
      </c>
      <c r="J210" s="154">
        <f>SUMIF(Comp!$A$75:$A$400,Areas!A210,Comp!$F$75:$F$400)</f>
        <v>0</v>
      </c>
      <c r="K210" s="154">
        <f>SUMIF(Comp!$A$75:$A$400,Areas!A210,Comp!$G$75:$G$400)</f>
        <v>0</v>
      </c>
      <c r="L210" s="154"/>
      <c r="M210" s="154">
        <f>SUMIF('Flt III'!D:D,A210,'Flt III'!F:F)/3.2808^3</f>
        <v>6.9378805058432427</v>
      </c>
      <c r="N210" s="154">
        <f>SUMIF('Flt IIa'!A:A,A210,'Flt IIa'!H:H)</f>
        <v>0</v>
      </c>
      <c r="O210" s="154"/>
      <c r="P210" s="146">
        <f t="shared" si="87"/>
        <v>6.9378805058432427</v>
      </c>
      <c r="Q210" s="146">
        <f t="shared" si="88"/>
        <v>0</v>
      </c>
    </row>
    <row r="211" spans="1:17" s="132" customFormat="1">
      <c r="A211" s="141">
        <v>2.141</v>
      </c>
      <c r="B211" s="132" t="str">
        <f>Comp!B197</f>
        <v>LADIES RETIRING ROOM</v>
      </c>
      <c r="C211" s="142">
        <f>H211</f>
        <v>0</v>
      </c>
      <c r="D211" s="142">
        <f>I211</f>
        <v>0</v>
      </c>
      <c r="E211" s="142">
        <f t="shared" si="75"/>
        <v>5.5</v>
      </c>
      <c r="F211" s="142">
        <f t="shared" si="75"/>
        <v>5.5</v>
      </c>
      <c r="H211" s="153">
        <f>SUMIF('Flt III'!D:D,A211,'Flt III'!E:E)/3.2808^2</f>
        <v>0</v>
      </c>
      <c r="I211" s="153">
        <f>SUMIF('Flt IIa'!A:A,A211,'Flt IIa'!G:G)</f>
        <v>0</v>
      </c>
      <c r="J211" s="153">
        <f>SUMIF(Comp!$A$75:$A$400,Areas!A211,Comp!$F$75:$F$400)</f>
        <v>5.5</v>
      </c>
      <c r="K211" s="153">
        <f>SUMIF(Comp!$A$75:$A$400,Areas!A211,Comp!$G$75:$G$400)</f>
        <v>5.5</v>
      </c>
      <c r="L211" s="153"/>
      <c r="M211" s="153">
        <f>SUMIF('Flt III'!D:D,A211,'Flt III'!F:F)/3.2808^3</f>
        <v>0</v>
      </c>
      <c r="N211" s="153">
        <f>SUMIF('Flt IIa'!A:A,A211,'Flt IIa'!H:H)</f>
        <v>0</v>
      </c>
      <c r="O211" s="153"/>
      <c r="P211" s="142">
        <f>R211</f>
        <v>0</v>
      </c>
      <c r="Q211" s="142">
        <f>S211</f>
        <v>0</v>
      </c>
    </row>
    <row r="212" spans="1:17" s="132" customFormat="1">
      <c r="A212" s="141">
        <v>2.1419999999999999</v>
      </c>
      <c r="B212" s="132" t="str">
        <f>Comp!B198</f>
        <v>BRIDGE WASHRM+WATER CLOSET</v>
      </c>
      <c r="C212" s="142">
        <f t="shared" ref="C212:D214" si="89">H212</f>
        <v>0</v>
      </c>
      <c r="D212" s="142">
        <f t="shared" si="89"/>
        <v>0</v>
      </c>
      <c r="E212" s="142">
        <f t="shared" si="75"/>
        <v>2.2000000000000002</v>
      </c>
      <c r="F212" s="142">
        <f t="shared" si="75"/>
        <v>2.2000000000000002</v>
      </c>
      <c r="H212" s="153">
        <f>SUMIF('Flt III'!D:D,A212,'Flt III'!E:E)/3.2808^2</f>
        <v>0</v>
      </c>
      <c r="I212" s="153">
        <f>SUMIF('Flt IIa'!A:A,A212,'Flt IIa'!G:G)</f>
        <v>0</v>
      </c>
      <c r="J212" s="153">
        <f>SUMIF(Comp!$A$75:$A$400,Areas!A212,Comp!$F$75:$F$400)</f>
        <v>2.2000000000000002</v>
      </c>
      <c r="K212" s="153">
        <f>SUMIF(Comp!$A$75:$A$400,Areas!A212,Comp!$G$75:$G$400)</f>
        <v>2.2000000000000002</v>
      </c>
      <c r="L212" s="153"/>
      <c r="M212" s="153">
        <f>SUMIF('Flt III'!D:D,A212,'Flt III'!F:F)/3.2808^3</f>
        <v>0</v>
      </c>
      <c r="N212" s="153">
        <f>SUMIF('Flt IIa'!A:A,A212,'Flt IIa'!H:H)</f>
        <v>0</v>
      </c>
      <c r="O212" s="153"/>
      <c r="P212" s="142">
        <f t="shared" ref="P212:Q214" si="90">R212</f>
        <v>0</v>
      </c>
      <c r="Q212" s="142">
        <f t="shared" si="90"/>
        <v>0</v>
      </c>
    </row>
    <row r="213" spans="1:17" s="132" customFormat="1">
      <c r="A213" s="141">
        <v>2.1429999999999998</v>
      </c>
      <c r="B213" s="132" t="str">
        <f>Comp!B199</f>
        <v>DECK WASHRM+WATER CLOSET</v>
      </c>
      <c r="C213" s="142">
        <f t="shared" si="89"/>
        <v>0</v>
      </c>
      <c r="D213" s="142">
        <f t="shared" si="89"/>
        <v>0</v>
      </c>
      <c r="E213" s="142">
        <f t="shared" si="75"/>
        <v>2.2000000000000002</v>
      </c>
      <c r="F213" s="142">
        <f t="shared" si="75"/>
        <v>2.2000000000000002</v>
      </c>
      <c r="H213" s="153">
        <f>SUMIF('Flt III'!D:D,A213,'Flt III'!E:E)/3.2808^2</f>
        <v>0</v>
      </c>
      <c r="I213" s="153">
        <f>SUMIF('Flt IIa'!A:A,A213,'Flt IIa'!G:G)</f>
        <v>0</v>
      </c>
      <c r="J213" s="153">
        <f>SUMIF(Comp!$A$75:$A$400,Areas!A213,Comp!$F$75:$F$400)</f>
        <v>2.2000000000000002</v>
      </c>
      <c r="K213" s="153">
        <f>SUMIF(Comp!$A$75:$A$400,Areas!A213,Comp!$G$75:$G$400)</f>
        <v>2.2000000000000002</v>
      </c>
      <c r="L213" s="153"/>
      <c r="M213" s="153">
        <f>SUMIF('Flt III'!D:D,A213,'Flt III'!F:F)/3.2808^3</f>
        <v>0</v>
      </c>
      <c r="N213" s="153">
        <f>SUMIF('Flt IIa'!A:A,A213,'Flt IIa'!H:H)</f>
        <v>0</v>
      </c>
      <c r="O213" s="153"/>
      <c r="P213" s="142">
        <f t="shared" si="90"/>
        <v>0</v>
      </c>
      <c r="Q213" s="142">
        <f t="shared" si="90"/>
        <v>0</v>
      </c>
    </row>
    <row r="214" spans="1:17" s="132" customFormat="1">
      <c r="A214" s="141">
        <v>2.1440000000000001</v>
      </c>
      <c r="B214" s="132" t="str">
        <f>Comp!B200</f>
        <v>ENG WASHRM+WATER CLOSET</v>
      </c>
      <c r="C214" s="142">
        <f t="shared" si="89"/>
        <v>0</v>
      </c>
      <c r="D214" s="142">
        <f t="shared" si="89"/>
        <v>0</v>
      </c>
      <c r="E214" s="142">
        <f t="shared" si="75"/>
        <v>2.2000000000000002</v>
      </c>
      <c r="F214" s="142">
        <f t="shared" si="75"/>
        <v>2.2000000000000002</v>
      </c>
      <c r="H214" s="153">
        <f>SUMIF('Flt III'!D:D,A214,'Flt III'!E:E)/3.2808^2</f>
        <v>0</v>
      </c>
      <c r="I214" s="153">
        <f>SUMIF('Flt IIa'!A:A,A214,'Flt IIa'!G:G)</f>
        <v>0</v>
      </c>
      <c r="J214" s="153">
        <f>SUMIF(Comp!$A$75:$A$400,Areas!A214,Comp!$F$75:$F$400)</f>
        <v>2.2000000000000002</v>
      </c>
      <c r="K214" s="153">
        <f>SUMIF(Comp!$A$75:$A$400,Areas!A214,Comp!$G$75:$G$400)</f>
        <v>2.2000000000000002</v>
      </c>
      <c r="L214" s="153"/>
      <c r="M214" s="153">
        <f>SUMIF('Flt III'!D:D,A214,'Flt III'!F:F)/3.2808^3</f>
        <v>0</v>
      </c>
      <c r="N214" s="153">
        <f>SUMIF('Flt IIa'!A:A,A214,'Flt IIa'!H:H)</f>
        <v>0</v>
      </c>
      <c r="O214" s="153"/>
      <c r="P214" s="142">
        <f t="shared" si="90"/>
        <v>0</v>
      </c>
      <c r="Q214" s="142">
        <f t="shared" si="90"/>
        <v>0</v>
      </c>
    </row>
    <row r="215" spans="1:17" s="133" customFormat="1">
      <c r="A215" s="139">
        <v>2.15</v>
      </c>
      <c r="B215" s="133" t="str">
        <f>Comp!B201</f>
        <v>SHIP RECREATION FAC</v>
      </c>
      <c r="C215" s="148">
        <f>C216+C218+C220+C224</f>
        <v>14.586132012573756</v>
      </c>
      <c r="D215" s="148">
        <f>D216+D218+D220+D224</f>
        <v>32.608967040000003</v>
      </c>
      <c r="E215" s="148">
        <f t="shared" si="75"/>
        <v>13.5</v>
      </c>
      <c r="F215" s="148">
        <f t="shared" si="75"/>
        <v>13.5</v>
      </c>
      <c r="H215" s="152">
        <f>SUMIF('Flt III'!D:D,A215,'Flt III'!E:E)/3.2808^2</f>
        <v>0</v>
      </c>
      <c r="I215" s="152">
        <f>SUMIF('Flt IIa'!A:A,A215,'Flt IIa'!G:G)</f>
        <v>0</v>
      </c>
      <c r="J215" s="152">
        <f>SUMIF(Comp!$A$75:$A$400,Areas!A215,Comp!$F$75:$F$400)</f>
        <v>13.5</v>
      </c>
      <c r="K215" s="152">
        <f>SUMIF(Comp!$A$75:$A$400,Areas!A215,Comp!$G$75:$G$400)</f>
        <v>13.5</v>
      </c>
      <c r="L215" s="152"/>
      <c r="M215" s="152">
        <f>SUMIF('Flt III'!D:D,A215,'Flt III'!F:F)/3.2808^3</f>
        <v>0</v>
      </c>
      <c r="N215" s="152">
        <f>SUMIF('Flt IIa'!A:A,A215,'Flt IIa'!H:H)</f>
        <v>0</v>
      </c>
      <c r="O215" s="152"/>
      <c r="P215" s="148">
        <f>P216+P218+P220+P223+P224</f>
        <v>50.490779354769401</v>
      </c>
      <c r="Q215" s="148">
        <f>Q216+Q218+Q220+Q223+Q224</f>
        <v>94.436684744999994</v>
      </c>
    </row>
    <row r="216" spans="1:17" s="132" customFormat="1">
      <c r="A216" s="141">
        <v>2.1509999999999998</v>
      </c>
      <c r="B216" s="132" t="str">
        <f>Comp!B202</f>
        <v>MUSIC</v>
      </c>
      <c r="C216" s="142">
        <f>SUM(C217)</f>
        <v>0</v>
      </c>
      <c r="D216" s="142">
        <f>SUM(D217)</f>
        <v>0</v>
      </c>
      <c r="E216" s="142">
        <f t="shared" si="75"/>
        <v>7.2</v>
      </c>
      <c r="F216" s="142">
        <f t="shared" si="75"/>
        <v>7.2</v>
      </c>
      <c r="H216" s="153">
        <f>SUMIF('Flt III'!D:D,A216,'Flt III'!E:E)/3.2808^2</f>
        <v>0</v>
      </c>
      <c r="I216" s="153">
        <f>SUMIF('Flt IIa'!A:A,A216,'Flt IIa'!G:G)</f>
        <v>0</v>
      </c>
      <c r="J216" s="153">
        <f>SUMIF(Comp!$A$75:$A$400,Areas!A216,Comp!$F$75:$F$400)</f>
        <v>7.2</v>
      </c>
      <c r="K216" s="153">
        <f>SUMIF(Comp!$A$75:$A$400,Areas!A216,Comp!$G$75:$G$400)</f>
        <v>7.2</v>
      </c>
      <c r="L216" s="153"/>
      <c r="M216" s="153">
        <f>SUMIF('Flt III'!D:D,A216,'Flt III'!F:F)/3.2808^3</f>
        <v>0</v>
      </c>
      <c r="N216" s="153">
        <f>SUMIF('Flt IIa'!A:A,A216,'Flt IIa'!H:H)</f>
        <v>0</v>
      </c>
      <c r="O216" s="153"/>
      <c r="P216" s="142">
        <f>IF(M216=0,SUM(P217),M216)</f>
        <v>0</v>
      </c>
      <c r="Q216" s="142">
        <f>IF(N216=0,SUM(Q217),N216)</f>
        <v>0</v>
      </c>
    </row>
    <row r="217" spans="1:17" s="140" customFormat="1">
      <c r="A217" s="143">
        <v>2.1511</v>
      </c>
      <c r="B217" s="140" t="str">
        <f>Comp!B203</f>
        <v>ENTERTAINMENT EQUIP STRM</v>
      </c>
      <c r="C217" s="144">
        <f t="shared" ref="C217:D217" si="91">H217</f>
        <v>0</v>
      </c>
      <c r="D217" s="144">
        <f t="shared" si="91"/>
        <v>0</v>
      </c>
      <c r="E217" s="144">
        <f t="shared" si="75"/>
        <v>7.2</v>
      </c>
      <c r="F217" s="144">
        <f t="shared" si="75"/>
        <v>7.2</v>
      </c>
      <c r="H217" s="155">
        <f>SUMIF('Flt III'!D:D,A217,'Flt III'!E:E)/3.2808^2</f>
        <v>0</v>
      </c>
      <c r="I217" s="155">
        <f>SUMIF('Flt IIa'!A:A,A217,'Flt IIa'!G:G)</f>
        <v>0</v>
      </c>
      <c r="J217" s="155">
        <f>SUMIF(Comp!$A$75:$A$400,Areas!A217,Comp!$F$75:$F$400)</f>
        <v>7.2</v>
      </c>
      <c r="K217" s="155">
        <f>SUMIF(Comp!$A$75:$A$400,Areas!A217,Comp!$G$75:$G$400)</f>
        <v>7.2</v>
      </c>
      <c r="L217" s="155"/>
      <c r="M217" s="155">
        <f>SUMIF('Flt III'!D:D,A217,'Flt III'!F:F)/3.2808^3</f>
        <v>0</v>
      </c>
      <c r="N217" s="155">
        <f>SUMIF('Flt IIa'!A:A,A217,'Flt IIa'!H:H)</f>
        <v>0</v>
      </c>
      <c r="O217" s="155"/>
      <c r="P217" s="144">
        <f t="shared" ref="P217:Q217" si="92">R217</f>
        <v>0</v>
      </c>
      <c r="Q217" s="144">
        <f t="shared" si="92"/>
        <v>0</v>
      </c>
    </row>
    <row r="218" spans="1:17" s="132" customFormat="1">
      <c r="A218" s="141">
        <v>2.1520000000000001</v>
      </c>
      <c r="B218" s="132" t="str">
        <f>Comp!B204</f>
        <v>MOTION PIC FILM+EQUIP</v>
      </c>
      <c r="C218" s="142">
        <f>SUM(C219)</f>
        <v>0</v>
      </c>
      <c r="D218" s="142">
        <f>SUM(D219)</f>
        <v>0</v>
      </c>
      <c r="E218" s="142">
        <f t="shared" si="75"/>
        <v>1.9</v>
      </c>
      <c r="F218" s="142">
        <f t="shared" si="75"/>
        <v>1.9</v>
      </c>
      <c r="H218" s="153">
        <f>SUMIF('Flt III'!D:D,A218,'Flt III'!E:E)/3.2808^2</f>
        <v>0</v>
      </c>
      <c r="I218" s="153">
        <f>SUMIF('Flt IIa'!A:A,A218,'Flt IIa'!G:G)</f>
        <v>0</v>
      </c>
      <c r="J218" s="153">
        <f>SUMIF(Comp!$A$75:$A$400,Areas!A218,Comp!$F$75:$F$400)</f>
        <v>1.9</v>
      </c>
      <c r="K218" s="153">
        <f>SUMIF(Comp!$A$75:$A$400,Areas!A218,Comp!$G$75:$G$400)</f>
        <v>1.9</v>
      </c>
      <c r="L218" s="153"/>
      <c r="M218" s="153">
        <f>SUMIF('Flt III'!D:D,A218,'Flt III'!F:F)/3.2808^3</f>
        <v>0</v>
      </c>
      <c r="N218" s="153">
        <f>SUMIF('Flt IIa'!A:A,A218,'Flt IIa'!H:H)</f>
        <v>0</v>
      </c>
      <c r="O218" s="153"/>
      <c r="P218" s="142">
        <f>IF(M218=0,SUM(P219),M218)</f>
        <v>0</v>
      </c>
      <c r="Q218" s="142">
        <f>IF(N218=0,SUM(Q219),N218)</f>
        <v>0</v>
      </c>
    </row>
    <row r="219" spans="1:17" s="140" customFormat="1">
      <c r="A219" s="143">
        <v>2.1520999999999999</v>
      </c>
      <c r="B219" s="140" t="str">
        <f>Comp!B205</f>
        <v>PROJECTION EQUIPMENT ROOM</v>
      </c>
      <c r="C219" s="144">
        <f t="shared" ref="C219:D219" si="93">H219</f>
        <v>0</v>
      </c>
      <c r="D219" s="144">
        <f t="shared" si="93"/>
        <v>0</v>
      </c>
      <c r="E219" s="144">
        <f t="shared" si="75"/>
        <v>1.9</v>
      </c>
      <c r="F219" s="144">
        <f t="shared" si="75"/>
        <v>1.9</v>
      </c>
      <c r="H219" s="155">
        <f>SUMIF('Flt III'!D:D,A219,'Flt III'!E:E)/3.2808^2</f>
        <v>0</v>
      </c>
      <c r="I219" s="155">
        <f>SUMIF('Flt IIa'!A:A,A219,'Flt IIa'!G:G)</f>
        <v>0</v>
      </c>
      <c r="J219" s="155">
        <f>SUMIF(Comp!$A$75:$A$400,Areas!A219,Comp!$F$75:$F$400)</f>
        <v>1.9</v>
      </c>
      <c r="K219" s="155">
        <f>SUMIF(Comp!$A$75:$A$400,Areas!A219,Comp!$G$75:$G$400)</f>
        <v>1.9</v>
      </c>
      <c r="L219" s="155"/>
      <c r="M219" s="155">
        <f>SUMIF('Flt III'!D:D,A219,'Flt III'!F:F)/3.2808^3</f>
        <v>0</v>
      </c>
      <c r="N219" s="155">
        <f>SUMIF('Flt IIa'!A:A,A219,'Flt IIa'!H:H)</f>
        <v>0</v>
      </c>
      <c r="O219" s="155"/>
      <c r="P219" s="144">
        <f t="shared" ref="P219:Q219" si="94">R219</f>
        <v>0</v>
      </c>
      <c r="Q219" s="144">
        <f t="shared" si="94"/>
        <v>0</v>
      </c>
    </row>
    <row r="220" spans="1:17" s="132" customFormat="1">
      <c r="A220" s="141">
        <v>2.153</v>
      </c>
      <c r="B220" s="132" t="str">
        <f>Comp!B206</f>
        <v>PHYSICAL FITNESS</v>
      </c>
      <c r="C220" s="142">
        <f>SUM(C221)</f>
        <v>14.586132012573756</v>
      </c>
      <c r="D220" s="142">
        <f>IF(I220=0,D221,I220)</f>
        <v>32.608967040000003</v>
      </c>
      <c r="E220" s="142">
        <f t="shared" si="75"/>
        <v>4.3</v>
      </c>
      <c r="F220" s="142">
        <f t="shared" si="75"/>
        <v>4.3</v>
      </c>
      <c r="H220" s="153">
        <f>SUMIF('Flt III'!D:D,A220,'Flt III'!E:E)/3.2808^2</f>
        <v>0</v>
      </c>
      <c r="I220" s="153">
        <f>SUMIF('Flt IIa'!A:A,A220,'Flt IIa'!G:G)</f>
        <v>32.608967040000003</v>
      </c>
      <c r="J220" s="153">
        <f>SUMIF(Comp!$A$75:$A$400,Areas!A220,Comp!$F$75:$F$400)</f>
        <v>4.3</v>
      </c>
      <c r="K220" s="153">
        <f>SUMIF(Comp!$A$75:$A$400,Areas!A220,Comp!$G$75:$G$400)</f>
        <v>4.3</v>
      </c>
      <c r="L220" s="153"/>
      <c r="M220" s="153">
        <f>SUMIF('Flt III'!D:D,A220,'Flt III'!F:F)/3.2808^3</f>
        <v>0</v>
      </c>
      <c r="N220" s="153">
        <f>SUMIF('Flt IIa'!A:A,A220,'Flt IIa'!H:H)</f>
        <v>94.436684744999994</v>
      </c>
      <c r="O220" s="153"/>
      <c r="P220" s="142">
        <f>IF(M220=0,SUM(P221:P222),M220)</f>
        <v>50.490779354769401</v>
      </c>
      <c r="Q220" s="142">
        <f>IF(N220=0,SUM(Q221:Q222),N220)</f>
        <v>94.436684744999994</v>
      </c>
    </row>
    <row r="221" spans="1:17" s="147" customFormat="1">
      <c r="A221" s="145">
        <v>2.153009</v>
      </c>
      <c r="C221" s="146">
        <f t="shared" ref="C221:D222" si="95">H221</f>
        <v>14.586132012573756</v>
      </c>
      <c r="D221" s="146">
        <f t="shared" si="95"/>
        <v>0</v>
      </c>
      <c r="E221" s="146">
        <f t="shared" si="75"/>
        <v>0</v>
      </c>
      <c r="F221" s="146">
        <f t="shared" si="75"/>
        <v>0</v>
      </c>
      <c r="H221" s="154">
        <f>SUMIF('Flt III'!D:D,A221,'Flt III'!E:E)/3.2808^2</f>
        <v>14.586132012573756</v>
      </c>
      <c r="I221" s="154">
        <f>SUMIF('Flt IIa'!A:A,A221,'Flt IIa'!G:G)</f>
        <v>0</v>
      </c>
      <c r="J221" s="154">
        <f>SUMIF(Comp!$A$75:$A$400,Areas!A221,Comp!$F$75:$F$400)</f>
        <v>0</v>
      </c>
      <c r="K221" s="154">
        <f>SUMIF(Comp!$A$75:$A$400,Areas!A221,Comp!$G$75:$G$400)</f>
        <v>0</v>
      </c>
      <c r="L221" s="154"/>
      <c r="M221" s="154">
        <f>SUMIF('Flt III'!D:D,A221,'Flt III'!F:F)/3.2808^3</f>
        <v>39.135309628879028</v>
      </c>
      <c r="N221" s="154">
        <f>SUMIF('Flt IIa'!A:A,A221,'Flt IIa'!H:H)</f>
        <v>0</v>
      </c>
      <c r="O221" s="154"/>
      <c r="P221" s="146">
        <f t="shared" ref="P221:P222" si="96">M221</f>
        <v>39.135309628879028</v>
      </c>
      <c r="Q221" s="146">
        <f t="shared" ref="Q221:Q222" si="97">S221</f>
        <v>0</v>
      </c>
    </row>
    <row r="222" spans="1:17" s="147" customFormat="1">
      <c r="A222" s="145" t="s">
        <v>1108</v>
      </c>
      <c r="C222" s="146">
        <f t="shared" si="95"/>
        <v>5.3885073677024069</v>
      </c>
      <c r="D222" s="146">
        <f t="shared" si="95"/>
        <v>0</v>
      </c>
      <c r="E222" s="146">
        <f t="shared" si="75"/>
        <v>0</v>
      </c>
      <c r="F222" s="146">
        <f t="shared" si="75"/>
        <v>0</v>
      </c>
      <c r="H222" s="154">
        <f>SUMIF('Flt III'!D:D,A222,'Flt III'!E:E)/3.2808^2</f>
        <v>5.3885073677024069</v>
      </c>
      <c r="I222" s="154">
        <f>SUMIF('Flt IIa'!A:A,A222,'Flt IIa'!G:G)</f>
        <v>0</v>
      </c>
      <c r="J222" s="154">
        <f>SUMIF(Comp!$A$75:$A$400,Areas!A222,Comp!$F$75:$F$400)</f>
        <v>0</v>
      </c>
      <c r="K222" s="154">
        <f>SUMIF(Comp!$A$75:$A$400,Areas!A222,Comp!$G$75:$G$400)</f>
        <v>0</v>
      </c>
      <c r="L222" s="154"/>
      <c r="M222" s="154">
        <f>SUMIF('Flt III'!D:D,A222,'Flt III'!F:F)/3.2808^3</f>
        <v>11.355469725890369</v>
      </c>
      <c r="N222" s="154">
        <f>SUMIF('Flt IIa'!A:A,A222,'Flt IIa'!H:H)</f>
        <v>0</v>
      </c>
      <c r="O222" s="154"/>
      <c r="P222" s="146">
        <f t="shared" si="96"/>
        <v>11.355469725890369</v>
      </c>
      <c r="Q222" s="146">
        <f t="shared" si="97"/>
        <v>0</v>
      </c>
    </row>
    <row r="223" spans="1:17" s="140" customFormat="1">
      <c r="A223" s="143">
        <v>2.1532</v>
      </c>
      <c r="B223" s="140" t="str">
        <f>Comp!B207</f>
        <v>ATHLETIC GEAR STRM</v>
      </c>
      <c r="C223" s="144">
        <f>H223</f>
        <v>0</v>
      </c>
      <c r="D223" s="144">
        <f>I223</f>
        <v>0</v>
      </c>
      <c r="E223" s="144">
        <f t="shared" si="75"/>
        <v>4.3</v>
      </c>
      <c r="F223" s="144">
        <f t="shared" si="75"/>
        <v>4.3</v>
      </c>
      <c r="H223" s="155">
        <f>SUMIF('Flt III'!D:D,A223,'Flt III'!E:E)/3.2808^2</f>
        <v>0</v>
      </c>
      <c r="I223" s="155">
        <f>SUMIF('Flt IIa'!A:A,A223,'Flt IIa'!G:G)</f>
        <v>0</v>
      </c>
      <c r="J223" s="155">
        <f>SUMIF(Comp!$A$75:$A$400,Areas!A223,Comp!$F$75:$F$400)</f>
        <v>4.3</v>
      </c>
      <c r="K223" s="155">
        <f>SUMIF(Comp!$A$75:$A$400,Areas!A223,Comp!$G$75:$G$400)</f>
        <v>4.3</v>
      </c>
      <c r="L223" s="155"/>
      <c r="M223" s="155">
        <f>SUMIF('Flt III'!D:D,A223,'Flt III'!F:F)/3.2808^3</f>
        <v>0</v>
      </c>
      <c r="N223" s="155">
        <f>SUMIF('Flt IIa'!A:A,A223,'Flt IIa'!H:H)</f>
        <v>0</v>
      </c>
      <c r="O223" s="155"/>
      <c r="P223" s="144">
        <f>R223</f>
        <v>0</v>
      </c>
      <c r="Q223" s="144">
        <f>S223</f>
        <v>0</v>
      </c>
    </row>
    <row r="224" spans="1:17" s="132" customFormat="1">
      <c r="A224" s="141">
        <v>2.1539999999999999</v>
      </c>
      <c r="B224" s="132" t="str">
        <f>Comp!B208</f>
        <v>TV ROOM</v>
      </c>
      <c r="C224" s="142">
        <f>H224</f>
        <v>0</v>
      </c>
      <c r="D224" s="142">
        <f>I224</f>
        <v>0</v>
      </c>
      <c r="E224" s="142">
        <f t="shared" si="75"/>
        <v>0</v>
      </c>
      <c r="F224" s="142">
        <f t="shared" si="75"/>
        <v>0</v>
      </c>
      <c r="H224" s="153">
        <f>SUMIF('Flt III'!D:D,A224,'Flt III'!E:E)/3.2808^2</f>
        <v>0</v>
      </c>
      <c r="I224" s="153">
        <f>SUMIF('Flt IIa'!A:A,A224,'Flt IIa'!G:G)</f>
        <v>0</v>
      </c>
      <c r="J224" s="153">
        <f>SUMIF(Comp!$A$75:$A$400,Areas!A224,Comp!$F$75:$F$400)</f>
        <v>0</v>
      </c>
      <c r="K224" s="153">
        <f>SUMIF(Comp!$A$75:$A$400,Areas!A224,Comp!$G$75:$G$400)</f>
        <v>0</v>
      </c>
      <c r="L224" s="153"/>
      <c r="M224" s="153">
        <f>SUMIF('Flt III'!D:D,A224,'Flt III'!F:F)/3.2808^3</f>
        <v>0</v>
      </c>
      <c r="N224" s="153">
        <f>SUMIF('Flt IIa'!A:A,A224,'Flt IIa'!H:H)</f>
        <v>0</v>
      </c>
      <c r="O224" s="153"/>
      <c r="P224" s="142">
        <f>R224</f>
        <v>0</v>
      </c>
      <c r="Q224" s="142">
        <f>S224</f>
        <v>0</v>
      </c>
    </row>
    <row r="225" spans="1:17" s="133" customFormat="1">
      <c r="A225" s="139">
        <v>2.16</v>
      </c>
      <c r="B225" s="133" t="str">
        <f>Comp!B209</f>
        <v>TRAINING</v>
      </c>
      <c r="C225" s="148">
        <f>C226+C227</f>
        <v>23.969567256331395</v>
      </c>
      <c r="D225" s="148">
        <f>D226+D227</f>
        <v>0</v>
      </c>
      <c r="E225" s="148">
        <f t="shared" si="75"/>
        <v>3.2</v>
      </c>
      <c r="F225" s="148">
        <f t="shared" si="75"/>
        <v>3.2</v>
      </c>
      <c r="H225" s="152">
        <f>SUMIF('Flt III'!D:D,A225,'Flt III'!E:E)/3.2808^2</f>
        <v>0</v>
      </c>
      <c r="I225" s="152">
        <f>SUMIF('Flt IIa'!A:A,A225,'Flt IIa'!G:G)</f>
        <v>0</v>
      </c>
      <c r="J225" s="152">
        <f>SUMIF(Comp!$A$75:$A$400,Areas!A225,Comp!$F$75:$F$400)</f>
        <v>3.2</v>
      </c>
      <c r="K225" s="152">
        <f>SUMIF(Comp!$A$75:$A$400,Areas!A225,Comp!$G$75:$G$400)</f>
        <v>3.2</v>
      </c>
      <c r="L225" s="152"/>
      <c r="M225" s="152">
        <f>SUMIF('Flt III'!D:D,A225,'Flt III'!F:F)/3.2808^3</f>
        <v>0</v>
      </c>
      <c r="N225" s="152">
        <f>SUMIF('Flt IIa'!A:A,A225,'Flt IIa'!H:H)</f>
        <v>0</v>
      </c>
      <c r="O225" s="152"/>
      <c r="P225" s="148">
        <f>IF(M225=0,P226+P227,M225)</f>
        <v>72.210593020001099</v>
      </c>
      <c r="Q225" s="148">
        <f>IF(N225=0,Q226+Q227,N225)</f>
        <v>0</v>
      </c>
    </row>
    <row r="226" spans="1:17" s="147" customFormat="1">
      <c r="A226" s="145" t="s">
        <v>1105</v>
      </c>
      <c r="C226" s="146">
        <f t="shared" ref="C226:D226" si="98">H226</f>
        <v>23.969567256331395</v>
      </c>
      <c r="D226" s="146">
        <f t="shared" si="98"/>
        <v>0</v>
      </c>
      <c r="E226" s="146">
        <f t="shared" si="75"/>
        <v>0</v>
      </c>
      <c r="F226" s="146">
        <f t="shared" si="75"/>
        <v>0</v>
      </c>
      <c r="H226" s="154">
        <f>SUMIF('Flt III'!D:D,A226,'Flt III'!E:E)/3.2808^2</f>
        <v>23.969567256331395</v>
      </c>
      <c r="I226" s="154">
        <f>SUMIF('Flt IIa'!A:A,A226,'Flt IIa'!G:G)</f>
        <v>0</v>
      </c>
      <c r="J226" s="154">
        <f>SUMIF(Comp!$A$75:$A$400,Areas!A226,Comp!$F$75:$F$400)</f>
        <v>0</v>
      </c>
      <c r="K226" s="154">
        <f>SUMIF(Comp!$A$75:$A$400,Areas!A226,Comp!$G$75:$G$400)</f>
        <v>0</v>
      </c>
      <c r="L226" s="154"/>
      <c r="M226" s="154">
        <f>SUMIF('Flt III'!D:D,A226,'Flt III'!F:F)/3.2808^3</f>
        <v>72.210593020001099</v>
      </c>
      <c r="N226" s="154">
        <f>SUMIF('Flt IIa'!A:A,A226,'Flt IIa'!H:H)</f>
        <v>0</v>
      </c>
      <c r="O226" s="154"/>
      <c r="P226" s="146">
        <f>M226</f>
        <v>72.210593020001099</v>
      </c>
      <c r="Q226" s="146">
        <f>S226</f>
        <v>0</v>
      </c>
    </row>
    <row r="227" spans="1:17" s="132" customFormat="1">
      <c r="A227" s="141">
        <v>2.1619999999999999</v>
      </c>
      <c r="B227" s="132" t="str">
        <f>Comp!B210</f>
        <v>RECOGNITION TRAINING LKR</v>
      </c>
      <c r="C227" s="142">
        <f>H227</f>
        <v>0</v>
      </c>
      <c r="D227" s="142">
        <f>I227</f>
        <v>0</v>
      </c>
      <c r="E227" s="142">
        <f t="shared" si="75"/>
        <v>3.2</v>
      </c>
      <c r="F227" s="142">
        <f t="shared" si="75"/>
        <v>3.2</v>
      </c>
      <c r="H227" s="153">
        <f>SUMIF('Flt III'!D:D,A227,'Flt III'!E:E)/3.2808^2</f>
        <v>0</v>
      </c>
      <c r="I227" s="153">
        <f>SUMIF('Flt IIa'!A:A,A227,'Flt IIa'!G:G)</f>
        <v>0</v>
      </c>
      <c r="J227" s="153">
        <f>SUMIF(Comp!$A$75:$A$400,Areas!A227,Comp!$F$75:$F$400)</f>
        <v>3.2</v>
      </c>
      <c r="K227" s="153">
        <f>SUMIF(Comp!$A$75:$A$400,Areas!A227,Comp!$G$75:$G$400)</f>
        <v>3.2</v>
      </c>
      <c r="L227" s="153"/>
      <c r="M227" s="153">
        <f>SUMIF('Flt III'!D:D,A227,'Flt III'!F:F)/3.2808^3</f>
        <v>0</v>
      </c>
      <c r="N227" s="153">
        <f>SUMIF('Flt IIa'!A:A,A227,'Flt IIa'!H:H)</f>
        <v>0</v>
      </c>
      <c r="O227" s="153"/>
      <c r="P227" s="142">
        <f>R227</f>
        <v>0</v>
      </c>
      <c r="Q227" s="142">
        <f>S227</f>
        <v>0</v>
      </c>
    </row>
    <row r="228" spans="1:17" s="138" customFormat="1">
      <c r="A228" s="136">
        <v>2.2000000000000002</v>
      </c>
      <c r="B228" s="138" t="str">
        <f>Comp!B211</f>
        <v>COMMISSARY</v>
      </c>
      <c r="C228" s="149">
        <f>C229+C243+C259</f>
        <v>394.29009083670724</v>
      </c>
      <c r="D228" s="149">
        <f>D229+D243+D259</f>
        <v>394.28050175999999</v>
      </c>
      <c r="E228" s="149">
        <f t="shared" si="75"/>
        <v>529.6</v>
      </c>
      <c r="F228" s="149">
        <f t="shared" si="75"/>
        <v>529.6</v>
      </c>
      <c r="H228" s="151">
        <f>SUMIF('Flt III'!D:D,A228,'Flt III'!E:E)/3.2808^2</f>
        <v>0</v>
      </c>
      <c r="I228" s="151">
        <f>SUMIF('Flt IIa'!A:A,A228,'Flt IIa'!G:G)</f>
        <v>0</v>
      </c>
      <c r="J228" s="151">
        <f>SUMIF(Comp!$A$75:$A$400,Areas!A228,Comp!$F$75:$F$400)</f>
        <v>529.6</v>
      </c>
      <c r="K228" s="151">
        <f>SUMIF(Comp!$A$75:$A$400,Areas!A228,Comp!$G$75:$G$400)</f>
        <v>529.6</v>
      </c>
      <c r="L228" s="151"/>
      <c r="M228" s="151">
        <f>SUMIF('Flt III'!D:D,A228,'Flt III'!F:F)/3.2808^3</f>
        <v>0</v>
      </c>
      <c r="N228" s="151">
        <f>SUMIF('Flt IIa'!A:A,A228,'Flt IIa'!H:H)</f>
        <v>0</v>
      </c>
      <c r="O228" s="151"/>
      <c r="P228" s="149">
        <f>P229+P243+P259</f>
        <v>1121.9543903735073</v>
      </c>
      <c r="Q228" s="149">
        <f>Q229+Q243+Q259</f>
        <v>675.01699878599993</v>
      </c>
    </row>
    <row r="229" spans="1:17" s="133" customFormat="1">
      <c r="A229" s="139">
        <v>2.21</v>
      </c>
      <c r="B229" s="133" t="str">
        <f>Comp!B212</f>
        <v>FOOD SERVICE</v>
      </c>
      <c r="C229" s="148">
        <f>C230+C233+C236+C240+C242</f>
        <v>193.80045463840037</v>
      </c>
      <c r="D229" s="148">
        <f>D230+D233+D236+D240+D242</f>
        <v>193.79574144000003</v>
      </c>
      <c r="E229" s="148">
        <f>J229</f>
        <v>300.8</v>
      </c>
      <c r="F229" s="148">
        <f t="shared" si="75"/>
        <v>300.8</v>
      </c>
      <c r="H229" s="152">
        <f>SUMIF('Flt III'!D:D,A229,'Flt III'!E:E)/3.2808^2</f>
        <v>0</v>
      </c>
      <c r="I229" s="152">
        <f>SUMIF('Flt IIa'!A:A,A229,'Flt IIa'!G:G)</f>
        <v>0</v>
      </c>
      <c r="J229" s="152">
        <f>SUMIF(Comp!$A$75:$A$400,Areas!A229,Comp!$F$75:$F$400)</f>
        <v>300.8</v>
      </c>
      <c r="K229" s="152">
        <f>SUMIF(Comp!$A$75:$A$400,Areas!A229,Comp!$G$75:$G$400)</f>
        <v>300.8</v>
      </c>
      <c r="L229" s="152"/>
      <c r="M229" s="152">
        <f>SUMIF('Flt III'!D:D,A229,'Flt III'!F:F)/3.2808^3</f>
        <v>0</v>
      </c>
      <c r="N229" s="152">
        <f>SUMIF('Flt IIa'!A:A,A229,'Flt IIa'!H:H)</f>
        <v>0</v>
      </c>
      <c r="O229" s="152"/>
      <c r="P229" s="148">
        <f>P230+P233+P236+P240+P242</f>
        <v>552.36855978358494</v>
      </c>
      <c r="Q229" s="148">
        <f>Q230+Q233+Q236+Q240+Q242</f>
        <v>108.56679139799999</v>
      </c>
    </row>
    <row r="230" spans="1:17" s="132" customFormat="1">
      <c r="A230" s="141">
        <v>2.2109999999999999</v>
      </c>
      <c r="B230" s="132" t="str">
        <f>Comp!B213</f>
        <v>OFFICER</v>
      </c>
      <c r="C230" s="142">
        <f>SUM(C231)</f>
        <v>46.452649721572477</v>
      </c>
      <c r="D230" s="142">
        <f>IF(I230=0,D231,I230)</f>
        <v>46.451520000000002</v>
      </c>
      <c r="E230" s="142">
        <f t="shared" si="75"/>
        <v>81.3</v>
      </c>
      <c r="F230" s="142">
        <f t="shared" si="75"/>
        <v>81.3</v>
      </c>
      <c r="H230" s="153">
        <f>SUMIF('Flt III'!D:D,A230,'Flt III'!E:E)/3.2808^2</f>
        <v>0</v>
      </c>
      <c r="I230" s="153">
        <f>SUMIF('Flt IIa'!A:A,A230,'Flt IIa'!G:G)</f>
        <v>46.451520000000002</v>
      </c>
      <c r="J230" s="153">
        <f>SUMIF(Comp!$A$75:$A$400,Areas!A230,Comp!$F$75:$F$400)</f>
        <v>81.3</v>
      </c>
      <c r="K230" s="153">
        <f>SUMIF(Comp!$A$75:$A$400,Areas!A230,Comp!$G$75:$G$400)</f>
        <v>81.3</v>
      </c>
      <c r="L230" s="153"/>
      <c r="M230" s="153">
        <f>SUMIF('Flt III'!D:D,A230,'Flt III'!F:F)/3.2808^3</f>
        <v>0</v>
      </c>
      <c r="N230" s="153">
        <f>SUMIF('Flt IIa'!A:A,A230,'Flt IIa'!H:H)</f>
        <v>108.56679139799999</v>
      </c>
      <c r="O230" s="153"/>
      <c r="P230" s="142">
        <f>IF(M230=0,SUM(P231),M230)</f>
        <v>108.57075044654283</v>
      </c>
      <c r="Q230" s="142">
        <f>IF(N230=0,SUM(Q231),N230)</f>
        <v>108.56679139799999</v>
      </c>
    </row>
    <row r="231" spans="1:17" s="147" customFormat="1">
      <c r="A231" s="145" t="s">
        <v>1102</v>
      </c>
      <c r="C231" s="146">
        <f t="shared" ref="C231:D231" si="99">H231</f>
        <v>46.452649721572477</v>
      </c>
      <c r="D231" s="146">
        <f t="shared" si="99"/>
        <v>0</v>
      </c>
      <c r="E231" s="146">
        <f t="shared" si="75"/>
        <v>0</v>
      </c>
      <c r="F231" s="146">
        <f t="shared" si="75"/>
        <v>0</v>
      </c>
      <c r="H231" s="154">
        <f>SUMIF('Flt III'!D:D,A231,'Flt III'!E:E)/3.2808^2</f>
        <v>46.452649721572477</v>
      </c>
      <c r="I231" s="154">
        <f>SUMIF('Flt IIa'!A:A,A231,'Flt IIa'!G:G)</f>
        <v>0</v>
      </c>
      <c r="J231" s="154">
        <f>SUMIF(Comp!$A$75:$A$400,Areas!A231,Comp!$F$75:$F$400)</f>
        <v>0</v>
      </c>
      <c r="K231" s="154">
        <f>SUMIF(Comp!$A$75:$A$400,Areas!A231,Comp!$G$75:$G$400)</f>
        <v>0</v>
      </c>
      <c r="L231" s="154"/>
      <c r="M231" s="154">
        <f>SUMIF('Flt III'!D:D,A231,'Flt III'!F:F)/3.2808^3</f>
        <v>108.57075044654283</v>
      </c>
      <c r="N231" s="154">
        <f>SUMIF('Flt IIa'!A:A,A231,'Flt IIa'!H:H)</f>
        <v>0</v>
      </c>
      <c r="O231" s="154"/>
      <c r="P231" s="146">
        <f>M231</f>
        <v>108.57075044654283</v>
      </c>
      <c r="Q231" s="146">
        <f>S231</f>
        <v>0</v>
      </c>
    </row>
    <row r="232" spans="1:17" s="140" customFormat="1">
      <c r="A232" s="143">
        <v>2.2111000000000001</v>
      </c>
      <c r="B232" s="140" t="str">
        <f>Comp!B214</f>
        <v>WARDROOM MESSRM &amp; LOUNGE</v>
      </c>
      <c r="C232" s="144">
        <f>H232</f>
        <v>0</v>
      </c>
      <c r="D232" s="144">
        <f>I232</f>
        <v>0</v>
      </c>
      <c r="E232" s="144">
        <f t="shared" ref="E232:F295" si="100">J232</f>
        <v>81.3</v>
      </c>
      <c r="F232" s="144">
        <f t="shared" si="100"/>
        <v>81.3</v>
      </c>
      <c r="H232" s="155">
        <f>SUMIF('Flt III'!D:D,A232,'Flt III'!E:E)/3.2808^2</f>
        <v>0</v>
      </c>
      <c r="I232" s="155">
        <f>SUMIF('Flt IIa'!A:A,A232,'Flt IIa'!G:G)</f>
        <v>0</v>
      </c>
      <c r="J232" s="155">
        <f>SUMIF(Comp!$A$75:$A$400,Areas!A232,Comp!$F$75:$F$400)</f>
        <v>81.3</v>
      </c>
      <c r="K232" s="155">
        <f>SUMIF(Comp!$A$75:$A$400,Areas!A232,Comp!$G$75:$G$400)</f>
        <v>81.3</v>
      </c>
      <c r="L232" s="155"/>
      <c r="M232" s="155">
        <f>SUMIF('Flt III'!D:D,A232,'Flt III'!F:F)/3.2808^3</f>
        <v>0</v>
      </c>
      <c r="N232" s="155">
        <f>SUMIF('Flt IIa'!A:A,A232,'Flt IIa'!H:H)</f>
        <v>0</v>
      </c>
      <c r="O232" s="155"/>
      <c r="P232" s="144">
        <f>R232</f>
        <v>0</v>
      </c>
      <c r="Q232" s="144">
        <f>S232</f>
        <v>0</v>
      </c>
    </row>
    <row r="233" spans="1:17" s="132" customFormat="1">
      <c r="A233" s="141">
        <v>2.2120000000000002</v>
      </c>
      <c r="B233" s="132" t="str">
        <f>Comp!B215</f>
        <v>CPO</v>
      </c>
      <c r="C233" s="142">
        <f>SUM(C234)</f>
        <v>42.643532444403533</v>
      </c>
      <c r="D233" s="142">
        <f>IF(I233=0,D234,I233)</f>
        <v>42.642495360000005</v>
      </c>
      <c r="E233" s="142">
        <f t="shared" si="100"/>
        <v>69.7</v>
      </c>
      <c r="F233" s="142">
        <f t="shared" si="100"/>
        <v>69.7</v>
      </c>
      <c r="H233" s="153">
        <f>SUMIF('Flt III'!D:D,A233,'Flt III'!E:E)/3.2808^2</f>
        <v>0</v>
      </c>
      <c r="I233" s="153">
        <f>SUMIF('Flt IIa'!A:A,A233,'Flt IIa'!G:G)</f>
        <v>42.642495360000005</v>
      </c>
      <c r="J233" s="153">
        <f>SUMIF(Comp!$A$75:$A$400,Areas!A233,Comp!$F$75:$F$400)</f>
        <v>69.7</v>
      </c>
      <c r="K233" s="153">
        <f>SUMIF(Comp!$A$75:$A$400,Areas!A233,Comp!$G$75:$G$400)</f>
        <v>69.7</v>
      </c>
      <c r="L233" s="153"/>
      <c r="M233" s="153">
        <f>SUMIF('Flt III'!D:D,A233,'Flt III'!F:F)/3.2808^3</f>
        <v>0</v>
      </c>
      <c r="N233" s="153">
        <f>SUMIF('Flt IIa'!A:A,A233,'Flt IIa'!H:H)</f>
        <v>121.309372548</v>
      </c>
      <c r="O233" s="153"/>
      <c r="P233" s="142">
        <f>IF(M233=0,SUM(P234),0)</f>
        <v>121.31379627360185</v>
      </c>
      <c r="Q233" s="142">
        <f>IF(N233=0,SUM(Q234),0)</f>
        <v>0</v>
      </c>
    </row>
    <row r="234" spans="1:17" s="147" customFormat="1">
      <c r="A234" s="145" t="s">
        <v>1099</v>
      </c>
      <c r="C234" s="146">
        <f t="shared" ref="C234:D234" si="101">H234</f>
        <v>42.643532444403533</v>
      </c>
      <c r="D234" s="146">
        <f t="shared" si="101"/>
        <v>0</v>
      </c>
      <c r="E234" s="146">
        <f t="shared" si="100"/>
        <v>0</v>
      </c>
      <c r="F234" s="146">
        <f t="shared" si="100"/>
        <v>0</v>
      </c>
      <c r="H234" s="154">
        <f>SUMIF('Flt III'!D:D,A234,'Flt III'!E:E)/3.2808^2</f>
        <v>42.643532444403533</v>
      </c>
      <c r="I234" s="154">
        <f>SUMIF('Flt IIa'!A:A,A234,'Flt IIa'!G:G)</f>
        <v>0</v>
      </c>
      <c r="J234" s="154">
        <f>SUMIF(Comp!$A$75:$A$400,Areas!A234,Comp!$F$75:$F$400)</f>
        <v>0</v>
      </c>
      <c r="K234" s="154">
        <f>SUMIF(Comp!$A$75:$A$400,Areas!A234,Comp!$G$75:$G$400)</f>
        <v>0</v>
      </c>
      <c r="L234" s="154"/>
      <c r="M234" s="154">
        <f>SUMIF('Flt III'!D:D,A234,'Flt III'!F:F)/3.2808^3</f>
        <v>121.31379627360185</v>
      </c>
      <c r="N234" s="154">
        <f>SUMIF('Flt IIa'!A:A,A234,'Flt IIa'!H:H)</f>
        <v>0</v>
      </c>
      <c r="O234" s="154"/>
      <c r="P234" s="146">
        <f>M234</f>
        <v>121.31379627360185</v>
      </c>
      <c r="Q234" s="146">
        <f>S234</f>
        <v>0</v>
      </c>
    </row>
    <row r="235" spans="1:17" s="140" customFormat="1">
      <c r="A235" s="143">
        <v>2.2121</v>
      </c>
      <c r="B235" s="140" t="str">
        <f>Comp!B216</f>
        <v>CPO MESSROOM AND LOUNGE</v>
      </c>
      <c r="C235" s="144">
        <f>H235</f>
        <v>0</v>
      </c>
      <c r="D235" s="144">
        <f>I235</f>
        <v>0</v>
      </c>
      <c r="E235" s="144">
        <f t="shared" si="100"/>
        <v>69.7</v>
      </c>
      <c r="F235" s="144">
        <f t="shared" si="100"/>
        <v>69.7</v>
      </c>
      <c r="H235" s="155">
        <f>SUMIF('Flt III'!D:D,A235,'Flt III'!E:E)/3.2808^2</f>
        <v>0</v>
      </c>
      <c r="I235" s="155">
        <f>SUMIF('Flt IIa'!A:A,A235,'Flt IIa'!G:G)</f>
        <v>0</v>
      </c>
      <c r="J235" s="155">
        <f>SUMIF(Comp!$A$75:$A$400,Areas!A235,Comp!$F$75:$F$400)</f>
        <v>69.7</v>
      </c>
      <c r="K235" s="155">
        <f>SUMIF(Comp!$A$75:$A$400,Areas!A235,Comp!$G$75:$G$400)</f>
        <v>69.7</v>
      </c>
      <c r="L235" s="155"/>
      <c r="M235" s="155">
        <f>SUMIF('Flt III'!D:D,A235,'Flt III'!F:F)/3.2808^3</f>
        <v>0</v>
      </c>
      <c r="N235" s="155">
        <f>SUMIF('Flt IIa'!A:A,A235,'Flt IIa'!H:H)</f>
        <v>0</v>
      </c>
      <c r="O235" s="155"/>
      <c r="P235" s="144">
        <f>R235</f>
        <v>0</v>
      </c>
      <c r="Q235" s="144">
        <f>S235</f>
        <v>0</v>
      </c>
    </row>
    <row r="236" spans="1:17" s="132" customFormat="1">
      <c r="A236" s="141">
        <v>2.2130000000000001</v>
      </c>
      <c r="B236" s="132" t="str">
        <f>Comp!B217</f>
        <v>CREW</v>
      </c>
      <c r="C236" s="142">
        <f>SUM(C237)</f>
        <v>104.70427247242435</v>
      </c>
      <c r="D236" s="142">
        <f>IF(I236=0,D237,I236)</f>
        <v>104.70172608</v>
      </c>
      <c r="E236" s="142">
        <f t="shared" si="100"/>
        <v>138.1</v>
      </c>
      <c r="F236" s="142">
        <f t="shared" si="100"/>
        <v>138.1</v>
      </c>
      <c r="H236" s="153">
        <f>SUMIF('Flt III'!D:D,A236,'Flt III'!E:E)/3.2808^2</f>
        <v>0</v>
      </c>
      <c r="I236" s="153">
        <f>SUMIF('Flt IIa'!A:A,A236,'Flt IIa'!G:G)</f>
        <v>104.70172608</v>
      </c>
      <c r="J236" s="153">
        <f>SUMIF(Comp!$A$75:$A$400,Areas!A236,Comp!$F$75:$F$400)</f>
        <v>138.1</v>
      </c>
      <c r="K236" s="153">
        <f>SUMIF(Comp!$A$75:$A$400,Areas!A236,Comp!$G$75:$G$400)</f>
        <v>138.1</v>
      </c>
      <c r="L236" s="153"/>
      <c r="M236" s="153">
        <f>SUMIF('Flt III'!D:D,A236,'Flt III'!F:F)/3.2808^3</f>
        <v>0</v>
      </c>
      <c r="N236" s="153">
        <f>SUMIF('Flt IIa'!A:A,A236,'Flt IIa'!H:H)</f>
        <v>322.472253636</v>
      </c>
      <c r="O236" s="153"/>
      <c r="P236" s="142">
        <f>IF(M236=0,SUM(P237),0)</f>
        <v>322.48401306344022</v>
      </c>
      <c r="Q236" s="142">
        <f>IF(N236=0,SUM(Q237),0)</f>
        <v>0</v>
      </c>
    </row>
    <row r="237" spans="1:17" s="147" customFormat="1">
      <c r="A237" s="145" t="s">
        <v>1096</v>
      </c>
      <c r="C237" s="146">
        <f t="shared" ref="C237:D239" si="102">H237</f>
        <v>104.70427247242435</v>
      </c>
      <c r="D237" s="146">
        <f t="shared" si="102"/>
        <v>0</v>
      </c>
      <c r="E237" s="146">
        <f t="shared" si="100"/>
        <v>0</v>
      </c>
      <c r="F237" s="146">
        <f t="shared" si="100"/>
        <v>0</v>
      </c>
      <c r="H237" s="154">
        <f>SUMIF('Flt III'!D:D,A237,'Flt III'!E:E)/3.2808^2</f>
        <v>104.70427247242435</v>
      </c>
      <c r="I237" s="154">
        <f>SUMIF('Flt IIa'!A:A,A237,'Flt IIa'!G:G)</f>
        <v>0</v>
      </c>
      <c r="J237" s="154">
        <f>SUMIF(Comp!$A$75:$A$400,Areas!A237,Comp!$F$75:$F$400)</f>
        <v>0</v>
      </c>
      <c r="K237" s="154">
        <f>SUMIF(Comp!$A$75:$A$400,Areas!A237,Comp!$G$75:$G$400)</f>
        <v>0</v>
      </c>
      <c r="L237" s="154"/>
      <c r="M237" s="154">
        <f>SUMIF('Flt III'!D:D,A237,'Flt III'!F:F)/3.2808^3</f>
        <v>322.48401306344022</v>
      </c>
      <c r="N237" s="154">
        <f>SUMIF('Flt IIa'!A:A,A237,'Flt IIa'!H:H)</f>
        <v>0</v>
      </c>
      <c r="O237" s="154"/>
      <c r="P237" s="146">
        <f>M237</f>
        <v>322.48401306344022</v>
      </c>
      <c r="Q237" s="146">
        <f>S237</f>
        <v>0</v>
      </c>
    </row>
    <row r="238" spans="1:17" s="140" customFormat="1">
      <c r="A238" s="143">
        <v>2.2130999999999998</v>
      </c>
      <c r="B238" s="140" t="str">
        <f>Comp!B218</f>
        <v>1ST CLASS MESSROOM</v>
      </c>
      <c r="C238" s="144">
        <f t="shared" si="102"/>
        <v>0</v>
      </c>
      <c r="D238" s="144">
        <f t="shared" si="102"/>
        <v>0</v>
      </c>
      <c r="E238" s="144">
        <f t="shared" si="100"/>
        <v>20.7</v>
      </c>
      <c r="F238" s="144">
        <f t="shared" si="100"/>
        <v>20.7</v>
      </c>
      <c r="H238" s="155">
        <f>SUMIF('Flt III'!D:D,A238,'Flt III'!E:E)/3.2808^2</f>
        <v>0</v>
      </c>
      <c r="I238" s="155">
        <f>SUMIF('Flt IIa'!A:A,A238,'Flt IIa'!G:G)</f>
        <v>0</v>
      </c>
      <c r="J238" s="155">
        <f>SUMIF(Comp!$A$75:$A$400,Areas!A238,Comp!$F$75:$F$400)</f>
        <v>20.7</v>
      </c>
      <c r="K238" s="155">
        <f>SUMIF(Comp!$A$75:$A$400,Areas!A238,Comp!$G$75:$G$400)</f>
        <v>20.7</v>
      </c>
      <c r="L238" s="155"/>
      <c r="M238" s="155">
        <f>SUMIF('Flt III'!D:D,A238,'Flt III'!F:F)/3.2808^3</f>
        <v>0</v>
      </c>
      <c r="N238" s="155">
        <f>SUMIF('Flt IIa'!A:A,A238,'Flt IIa'!H:H)</f>
        <v>0</v>
      </c>
      <c r="O238" s="155"/>
      <c r="P238" s="144">
        <f t="shared" ref="P238:Q239" si="103">R238</f>
        <v>0</v>
      </c>
      <c r="Q238" s="144">
        <f t="shared" si="103"/>
        <v>0</v>
      </c>
    </row>
    <row r="239" spans="1:17" s="140" customFormat="1">
      <c r="A239" s="143">
        <v>2.2132999999999998</v>
      </c>
      <c r="B239" s="140" t="str">
        <f>Comp!B219</f>
        <v>CREW MESSROOM</v>
      </c>
      <c r="C239" s="144">
        <f t="shared" si="102"/>
        <v>0</v>
      </c>
      <c r="D239" s="144">
        <f t="shared" si="102"/>
        <v>0</v>
      </c>
      <c r="E239" s="144">
        <f t="shared" si="100"/>
        <v>117.5</v>
      </c>
      <c r="F239" s="144">
        <f t="shared" si="100"/>
        <v>117.5</v>
      </c>
      <c r="H239" s="155">
        <f>SUMIF('Flt III'!D:D,A239,'Flt III'!E:E)/3.2808^2</f>
        <v>0</v>
      </c>
      <c r="I239" s="155">
        <f>SUMIF('Flt IIa'!A:A,A239,'Flt IIa'!G:G)</f>
        <v>0</v>
      </c>
      <c r="J239" s="155">
        <f>SUMIF(Comp!$A$75:$A$400,Areas!A239,Comp!$F$75:$F$400)</f>
        <v>117.5</v>
      </c>
      <c r="K239" s="155">
        <f>SUMIF(Comp!$A$75:$A$400,Areas!A239,Comp!$G$75:$G$400)</f>
        <v>117.5</v>
      </c>
      <c r="L239" s="155"/>
      <c r="M239" s="155">
        <f>SUMIF('Flt III'!D:D,A239,'Flt III'!F:F)/3.2808^3</f>
        <v>0</v>
      </c>
      <c r="N239" s="155">
        <f>SUMIF('Flt IIa'!A:A,A239,'Flt IIa'!H:H)</f>
        <v>0</v>
      </c>
      <c r="O239" s="155"/>
      <c r="P239" s="144">
        <f t="shared" si="103"/>
        <v>0</v>
      </c>
      <c r="Q239" s="144">
        <f t="shared" si="103"/>
        <v>0</v>
      </c>
    </row>
    <row r="240" spans="1:17" s="132" customFormat="1">
      <c r="A240" s="141">
        <v>2.214</v>
      </c>
      <c r="B240" s="132" t="str">
        <f>Comp!B220</f>
        <v>MESS MANAGEMENT SPLST</v>
      </c>
      <c r="C240" s="142">
        <f>SUM(C241)</f>
        <v>0</v>
      </c>
      <c r="D240" s="142">
        <f>SUM(D241)</f>
        <v>0</v>
      </c>
      <c r="E240" s="142">
        <f t="shared" si="100"/>
        <v>11.6</v>
      </c>
      <c r="F240" s="142">
        <f t="shared" si="100"/>
        <v>11.6</v>
      </c>
      <c r="H240" s="153">
        <f>SUMIF('Flt III'!D:D,A240,'Flt III'!E:E)/3.2808^2</f>
        <v>0</v>
      </c>
      <c r="I240" s="153">
        <f>SUMIF('Flt IIa'!A:A,A240,'Flt IIa'!G:G)</f>
        <v>0</v>
      </c>
      <c r="J240" s="153">
        <f>SUMIF(Comp!$A$75:$A$400,Areas!A240,Comp!$F$75:$F$400)</f>
        <v>11.6</v>
      </c>
      <c r="K240" s="153">
        <f>SUMIF(Comp!$A$75:$A$400,Areas!A240,Comp!$G$75:$G$400)</f>
        <v>11.6</v>
      </c>
      <c r="L240" s="153"/>
      <c r="M240" s="153">
        <f>SUMIF('Flt III'!D:D,A240,'Flt III'!F:F)/3.2808^3</f>
        <v>0</v>
      </c>
      <c r="N240" s="153">
        <f>SUMIF('Flt IIa'!A:A,A240,'Flt IIa'!H:H)</f>
        <v>0</v>
      </c>
      <c r="O240" s="153"/>
      <c r="P240" s="142">
        <f>IF(M240=0,SUM(P241),M240)</f>
        <v>0</v>
      </c>
      <c r="Q240" s="142">
        <f>IF(N240=0,SUM(Q241),N240)</f>
        <v>0</v>
      </c>
    </row>
    <row r="241" spans="1:17" s="140" customFormat="1">
      <c r="A241" s="143">
        <v>2.2141000000000002</v>
      </c>
      <c r="B241" s="140" t="str">
        <f>Comp!B221</f>
        <v>MESS MNGMNT SPLST MESSRM</v>
      </c>
      <c r="C241" s="144">
        <f>H241</f>
        <v>0</v>
      </c>
      <c r="D241" s="144">
        <f>I241</f>
        <v>0</v>
      </c>
      <c r="E241" s="144">
        <f t="shared" si="100"/>
        <v>11.6</v>
      </c>
      <c r="F241" s="144">
        <f t="shared" si="100"/>
        <v>11.6</v>
      </c>
      <c r="H241" s="155">
        <f>SUMIF('Flt III'!D:D,A241,'Flt III'!E:E)/3.2808^2</f>
        <v>0</v>
      </c>
      <c r="I241" s="155">
        <f>SUMIF('Flt IIa'!A:A,A241,'Flt IIa'!G:G)</f>
        <v>0</v>
      </c>
      <c r="J241" s="155">
        <f>SUMIF(Comp!$A$75:$A$400,Areas!A241,Comp!$F$75:$F$400)</f>
        <v>11.6</v>
      </c>
      <c r="K241" s="155">
        <f>SUMIF(Comp!$A$75:$A$400,Areas!A241,Comp!$G$75:$G$400)</f>
        <v>11.6</v>
      </c>
      <c r="L241" s="155"/>
      <c r="M241" s="155">
        <f>SUMIF('Flt III'!D:D,A241,'Flt III'!F:F)/3.2808^3</f>
        <v>0</v>
      </c>
      <c r="N241" s="155">
        <f>SUMIF('Flt IIa'!A:A,A241,'Flt IIa'!H:H)</f>
        <v>0</v>
      </c>
      <c r="O241" s="155"/>
      <c r="P241" s="144">
        <f>R241</f>
        <v>0</v>
      </c>
      <c r="Q241" s="144">
        <f>S241</f>
        <v>0</v>
      </c>
    </row>
    <row r="242" spans="1:17" s="132" customFormat="1">
      <c r="A242" s="141">
        <v>2.2149999999999999</v>
      </c>
      <c r="B242" s="132" t="str">
        <f>Comp!B222</f>
        <v>FLAG OFFICER</v>
      </c>
      <c r="C242" s="142">
        <f>H242</f>
        <v>0</v>
      </c>
      <c r="D242" s="142">
        <f>I242</f>
        <v>0</v>
      </c>
      <c r="E242" s="142">
        <f t="shared" si="100"/>
        <v>0</v>
      </c>
      <c r="F242" s="142">
        <f t="shared" si="100"/>
        <v>0</v>
      </c>
      <c r="H242" s="153">
        <f>SUMIF('Flt III'!D:D,A242,'Flt III'!E:E)/3.2808^2</f>
        <v>0</v>
      </c>
      <c r="I242" s="153">
        <f>SUMIF('Flt IIa'!A:A,A242,'Flt IIa'!G:G)</f>
        <v>0</v>
      </c>
      <c r="J242" s="153">
        <f>SUMIF(Comp!$A$75:$A$400,Areas!A242,Comp!$F$75:$F$400)</f>
        <v>0</v>
      </c>
      <c r="K242" s="153">
        <f>SUMIF(Comp!$A$75:$A$400,Areas!A242,Comp!$G$75:$G$400)</f>
        <v>0</v>
      </c>
      <c r="L242" s="153"/>
      <c r="M242" s="153">
        <f>SUMIF('Flt III'!D:D,A242,'Flt III'!F:F)/3.2808^3</f>
        <v>0</v>
      </c>
      <c r="N242" s="153">
        <f>SUMIF('Flt IIa'!A:A,A242,'Flt IIa'!H:H)</f>
        <v>0</v>
      </c>
      <c r="O242" s="153"/>
      <c r="P242" s="142">
        <f>R242</f>
        <v>0</v>
      </c>
      <c r="Q242" s="142">
        <f>S242</f>
        <v>0</v>
      </c>
    </row>
    <row r="243" spans="1:17" s="133" customFormat="1">
      <c r="A243" s="139">
        <v>2.2200000000000002</v>
      </c>
      <c r="B243" s="133" t="str">
        <f>Comp!B223</f>
        <v>COMMISSARY SERVICE SPACES</v>
      </c>
      <c r="C243" s="148">
        <f>C244+C245+C252+C254+C257+C258</f>
        <v>102.66035588467517</v>
      </c>
      <c r="D243" s="148">
        <f>D244+D245+D252+D254+D257+D258</f>
        <v>102.65785919999999</v>
      </c>
      <c r="E243" s="148">
        <f t="shared" si="100"/>
        <v>124.9</v>
      </c>
      <c r="F243" s="148">
        <f t="shared" si="100"/>
        <v>124.9</v>
      </c>
      <c r="H243" s="152">
        <f>SUMIF('Flt III'!D:D,A243,'Flt III'!E:E)/3.2808^2</f>
        <v>0</v>
      </c>
      <c r="I243" s="152">
        <f>SUMIF('Flt IIa'!A:A,A243,'Flt IIa'!G:G)</f>
        <v>0</v>
      </c>
      <c r="J243" s="152">
        <f>SUMIF(Comp!$A$75:$A$400,Areas!A243,Comp!$F$75:$F$400)</f>
        <v>124.9</v>
      </c>
      <c r="K243" s="152">
        <f>SUMIF(Comp!$A$75:$A$400,Areas!A243,Comp!$G$75:$G$400)</f>
        <v>124.9</v>
      </c>
      <c r="L243" s="152"/>
      <c r="M243" s="152">
        <f>SUMIF('Flt III'!D:D,A243,'Flt III'!F:F)/3.2808^3</f>
        <v>0</v>
      </c>
      <c r="N243" s="152">
        <f>SUMIF('Flt IIa'!A:A,A243,'Flt IIa'!H:H)</f>
        <v>0</v>
      </c>
      <c r="O243" s="152"/>
      <c r="P243" s="148">
        <f>P244+P245+P252+P254+P257+P258</f>
        <v>280.290372436067</v>
      </c>
      <c r="Q243" s="148">
        <f>Q244+Q245+Q252+Q254+Q257+Q258</f>
        <v>280.280151606</v>
      </c>
    </row>
    <row r="244" spans="1:17" s="132" customFormat="1">
      <c r="A244" s="141">
        <v>2.2210000000000001</v>
      </c>
      <c r="B244" s="132" t="str">
        <f>Comp!B224</f>
        <v>FOOD PREPARATION SPACES</v>
      </c>
      <c r="C244" s="142">
        <f>H244</f>
        <v>0</v>
      </c>
      <c r="D244" s="142">
        <f>I244</f>
        <v>0</v>
      </c>
      <c r="E244" s="142">
        <f t="shared" si="100"/>
        <v>0</v>
      </c>
      <c r="F244" s="142">
        <f t="shared" si="100"/>
        <v>0</v>
      </c>
      <c r="H244" s="153">
        <f>SUMIF('Flt III'!D:D,A244,'Flt III'!E:E)/3.2808^2</f>
        <v>0</v>
      </c>
      <c r="I244" s="153">
        <f>SUMIF('Flt IIa'!A:A,A244,'Flt IIa'!G:G)</f>
        <v>0</v>
      </c>
      <c r="J244" s="153">
        <f>SUMIF(Comp!$A$75:$A$400,Areas!A244,Comp!$F$75:$F$400)</f>
        <v>0</v>
      </c>
      <c r="K244" s="153">
        <f>SUMIF(Comp!$A$75:$A$400,Areas!A244,Comp!$G$75:$G$400)</f>
        <v>0</v>
      </c>
      <c r="L244" s="153"/>
      <c r="M244" s="153">
        <f>SUMIF('Flt III'!D:D,A244,'Flt III'!F:F)/3.2808^3</f>
        <v>0</v>
      </c>
      <c r="N244" s="153">
        <f>SUMIF('Flt IIa'!A:A,A244,'Flt IIa'!H:H)</f>
        <v>0</v>
      </c>
      <c r="O244" s="153"/>
      <c r="P244" s="142">
        <f>R244</f>
        <v>0</v>
      </c>
      <c r="Q244" s="142">
        <f>S244</f>
        <v>0</v>
      </c>
    </row>
    <row r="245" spans="1:17" s="132" customFormat="1">
      <c r="A245" s="141">
        <v>2.222</v>
      </c>
      <c r="B245" s="132" t="str">
        <f>Comp!B225</f>
        <v>GALLEY</v>
      </c>
      <c r="C245" s="142">
        <f>SUM(C246:C247)</f>
        <v>88.538750369317142</v>
      </c>
      <c r="D245" s="142">
        <f>IF(I245=0,SUM(D246:D247),I245)</f>
        <v>88.536597119999996</v>
      </c>
      <c r="E245" s="142">
        <f t="shared" si="100"/>
        <v>96.8</v>
      </c>
      <c r="F245" s="142">
        <f t="shared" si="100"/>
        <v>96.8</v>
      </c>
      <c r="H245" s="153">
        <f>SUMIF('Flt III'!D:D,A245,'Flt III'!E:E)/3.2808^2</f>
        <v>0</v>
      </c>
      <c r="I245" s="153">
        <f>SUMIF('Flt IIa'!A:A,A245,'Flt IIa'!G:G)</f>
        <v>88.536597119999996</v>
      </c>
      <c r="J245" s="153">
        <f>SUMIF(Comp!$A$75:$A$400,Areas!A245,Comp!$F$75:$F$400)</f>
        <v>96.8</v>
      </c>
      <c r="K245" s="153">
        <f>SUMIF(Comp!$A$75:$A$400,Areas!A245,Comp!$G$75:$G$400)</f>
        <v>96.8</v>
      </c>
      <c r="L245" s="153"/>
      <c r="M245" s="153">
        <f>SUMIF('Flt III'!D:D,A245,'Flt III'!F:F)/3.2808^3</f>
        <v>0</v>
      </c>
      <c r="N245" s="153">
        <f>SUMIF('Flt IIa'!A:A,A245,'Flt IIa'!H:H)</f>
        <v>240.12686255999998</v>
      </c>
      <c r="O245" s="153"/>
      <c r="P245" s="142">
        <f>IF(M245=0,SUM(P246:P247),M245)</f>
        <v>240.13561914102326</v>
      </c>
      <c r="Q245" s="142">
        <f>IF(N245=0,SUM(Q246:Q247)+SUM(Q248:Q251),N245)</f>
        <v>240.12686255999998</v>
      </c>
    </row>
    <row r="246" spans="1:17" s="147" customFormat="1">
      <c r="A246" s="145" t="s">
        <v>1092</v>
      </c>
      <c r="C246" s="146">
        <f t="shared" ref="C246:D251" si="104">H246</f>
        <v>20.532071176935034</v>
      </c>
      <c r="D246" s="146">
        <f t="shared" si="104"/>
        <v>0</v>
      </c>
      <c r="E246" s="146">
        <f t="shared" si="100"/>
        <v>0</v>
      </c>
      <c r="F246" s="146">
        <f t="shared" si="100"/>
        <v>0</v>
      </c>
      <c r="H246" s="154">
        <f>SUMIF('Flt III'!D:D,A246,'Flt III'!E:E)/3.2808^2</f>
        <v>20.532071176935034</v>
      </c>
      <c r="I246" s="154">
        <f>SUMIF('Flt IIa'!A:A,A246,'Flt IIa'!G:G)</f>
        <v>0</v>
      </c>
      <c r="J246" s="154">
        <f>SUMIF(Comp!$A$75:$A$400,Areas!A246,Comp!$F$75:$F$400)</f>
        <v>0</v>
      </c>
      <c r="K246" s="154">
        <f>SUMIF(Comp!$A$75:$A$400,Areas!A246,Comp!$G$75:$G$400)</f>
        <v>0</v>
      </c>
      <c r="L246" s="154"/>
      <c r="M246" s="154">
        <f>SUMIF('Flt III'!D:D,A246,'Flt III'!F:F)/3.2808^3</f>
        <v>48.508527781671326</v>
      </c>
      <c r="N246" s="154">
        <f>SUMIF('Flt IIa'!A:A,A246,'Flt IIa'!H:H)</f>
        <v>0</v>
      </c>
      <c r="O246" s="154"/>
      <c r="P246" s="146">
        <f t="shared" ref="P246:P247" si="105">M246</f>
        <v>48.508527781671326</v>
      </c>
      <c r="Q246" s="146">
        <f t="shared" ref="Q246:Q247" si="106">S246</f>
        <v>0</v>
      </c>
    </row>
    <row r="247" spans="1:17" s="147" customFormat="1">
      <c r="A247" s="145" t="s">
        <v>1089</v>
      </c>
      <c r="C247" s="146">
        <f t="shared" si="104"/>
        <v>68.006679192382109</v>
      </c>
      <c r="D247" s="146">
        <f t="shared" si="104"/>
        <v>0</v>
      </c>
      <c r="E247" s="146">
        <f t="shared" si="100"/>
        <v>0</v>
      </c>
      <c r="F247" s="146">
        <f t="shared" si="100"/>
        <v>0</v>
      </c>
      <c r="H247" s="154">
        <f>SUMIF('Flt III'!D:D,A247,'Flt III'!E:E)/3.2808^2</f>
        <v>68.006679192382109</v>
      </c>
      <c r="I247" s="154">
        <f>SUMIF('Flt IIa'!A:A,A247,'Flt IIa'!G:G)</f>
        <v>0</v>
      </c>
      <c r="J247" s="154">
        <f>SUMIF(Comp!$A$75:$A$400,Areas!A247,Comp!$F$75:$F$400)</f>
        <v>0</v>
      </c>
      <c r="K247" s="154">
        <f>SUMIF(Comp!$A$75:$A$400,Areas!A247,Comp!$G$75:$G$400)</f>
        <v>0</v>
      </c>
      <c r="L247" s="154"/>
      <c r="M247" s="154">
        <f>SUMIF('Flt III'!D:D,A247,'Flt III'!F:F)/3.2808^3</f>
        <v>191.62709135935194</v>
      </c>
      <c r="N247" s="154">
        <f>SUMIF('Flt IIa'!A:A,A247,'Flt IIa'!H:H)</f>
        <v>0</v>
      </c>
      <c r="O247" s="154"/>
      <c r="P247" s="146">
        <f t="shared" si="105"/>
        <v>191.62709135935194</v>
      </c>
      <c r="Q247" s="146">
        <f t="shared" si="106"/>
        <v>0</v>
      </c>
    </row>
    <row r="248" spans="1:17" s="140" customFormat="1">
      <c r="A248" s="143">
        <v>2.2221000000000002</v>
      </c>
      <c r="B248" s="140" t="str">
        <f>Comp!B226</f>
        <v>COMMANDING OFFICER GALLEY</v>
      </c>
      <c r="C248" s="144">
        <f t="shared" si="104"/>
        <v>0</v>
      </c>
      <c r="D248" s="144">
        <f t="shared" si="104"/>
        <v>0</v>
      </c>
      <c r="E248" s="144">
        <f t="shared" si="100"/>
        <v>10.6</v>
      </c>
      <c r="F248" s="144">
        <f t="shared" si="100"/>
        <v>10.6</v>
      </c>
      <c r="H248" s="155">
        <f>SUMIF('Flt III'!D:D,A248,'Flt III'!E:E)/3.2808^2</f>
        <v>0</v>
      </c>
      <c r="I248" s="155">
        <f>SUMIF('Flt IIa'!A:A,A248,'Flt IIa'!G:G)</f>
        <v>0</v>
      </c>
      <c r="J248" s="155">
        <f>SUMIF(Comp!$A$75:$A$400,Areas!A248,Comp!$F$75:$F$400)</f>
        <v>10.6</v>
      </c>
      <c r="K248" s="155">
        <f>SUMIF(Comp!$A$75:$A$400,Areas!A248,Comp!$G$75:$G$400)</f>
        <v>10.6</v>
      </c>
      <c r="L248" s="155"/>
      <c r="M248" s="155">
        <f>SUMIF('Flt III'!D:D,A248,'Flt III'!F:F)/3.2808^3</f>
        <v>0</v>
      </c>
      <c r="N248" s="155">
        <f>SUMIF('Flt IIa'!A:A,A248,'Flt IIa'!H:H)</f>
        <v>0</v>
      </c>
      <c r="O248" s="155"/>
      <c r="P248" s="144">
        <f t="shared" ref="P248:Q251" si="107">R248</f>
        <v>0</v>
      </c>
      <c r="Q248" s="144">
        <f t="shared" si="107"/>
        <v>0</v>
      </c>
    </row>
    <row r="249" spans="1:17" s="140" customFormat="1">
      <c r="A249" s="143">
        <v>2.2222</v>
      </c>
      <c r="B249" s="140" t="str">
        <f>Comp!B227</f>
        <v>WARD ROOM GALLEY</v>
      </c>
      <c r="C249" s="144">
        <f t="shared" si="104"/>
        <v>0</v>
      </c>
      <c r="D249" s="144">
        <f t="shared" si="104"/>
        <v>0</v>
      </c>
      <c r="E249" s="144">
        <f t="shared" si="100"/>
        <v>12.1</v>
      </c>
      <c r="F249" s="144">
        <f t="shared" si="100"/>
        <v>12.1</v>
      </c>
      <c r="H249" s="155">
        <f>SUMIF('Flt III'!D:D,A249,'Flt III'!E:E)/3.2808^2</f>
        <v>0</v>
      </c>
      <c r="I249" s="155">
        <f>SUMIF('Flt IIa'!A:A,A249,'Flt IIa'!G:G)</f>
        <v>0</v>
      </c>
      <c r="J249" s="155">
        <f>SUMIF(Comp!$A$75:$A$400,Areas!A249,Comp!$F$75:$F$400)</f>
        <v>12.1</v>
      </c>
      <c r="K249" s="155">
        <f>SUMIF(Comp!$A$75:$A$400,Areas!A249,Comp!$G$75:$G$400)</f>
        <v>12.1</v>
      </c>
      <c r="L249" s="155"/>
      <c r="M249" s="155">
        <f>SUMIF('Flt III'!D:D,A249,'Flt III'!F:F)/3.2808^3</f>
        <v>0</v>
      </c>
      <c r="N249" s="155">
        <f>SUMIF('Flt IIa'!A:A,A249,'Flt IIa'!H:H)</f>
        <v>0</v>
      </c>
      <c r="O249" s="155"/>
      <c r="P249" s="144">
        <f t="shared" si="107"/>
        <v>0</v>
      </c>
      <c r="Q249" s="144">
        <f t="shared" si="107"/>
        <v>0</v>
      </c>
    </row>
    <row r="250" spans="1:17" s="140" customFormat="1">
      <c r="A250" s="143">
        <v>2.2223000000000002</v>
      </c>
      <c r="B250" s="140" t="str">
        <f>Comp!B228</f>
        <v>CPO GALLEY</v>
      </c>
      <c r="C250" s="144">
        <f t="shared" si="104"/>
        <v>0</v>
      </c>
      <c r="D250" s="144">
        <f t="shared" si="104"/>
        <v>0</v>
      </c>
      <c r="E250" s="144">
        <f t="shared" si="100"/>
        <v>9.1</v>
      </c>
      <c r="F250" s="144">
        <f t="shared" si="100"/>
        <v>9.1</v>
      </c>
      <c r="H250" s="155">
        <f>SUMIF('Flt III'!D:D,A250,'Flt III'!E:E)/3.2808^2</f>
        <v>0</v>
      </c>
      <c r="I250" s="155">
        <f>SUMIF('Flt IIa'!A:A,A250,'Flt IIa'!G:G)</f>
        <v>0</v>
      </c>
      <c r="J250" s="155">
        <f>SUMIF(Comp!$A$75:$A$400,Areas!A250,Comp!$F$75:$F$400)</f>
        <v>9.1</v>
      </c>
      <c r="K250" s="155">
        <f>SUMIF(Comp!$A$75:$A$400,Areas!A250,Comp!$G$75:$G$400)</f>
        <v>9.1</v>
      </c>
      <c r="L250" s="155"/>
      <c r="M250" s="155">
        <f>SUMIF('Flt III'!D:D,A250,'Flt III'!F:F)/3.2808^3</f>
        <v>0</v>
      </c>
      <c r="N250" s="155">
        <f>SUMIF('Flt IIa'!A:A,A250,'Flt IIa'!H:H)</f>
        <v>0</v>
      </c>
      <c r="O250" s="155"/>
      <c r="P250" s="144">
        <f t="shared" si="107"/>
        <v>0</v>
      </c>
      <c r="Q250" s="144">
        <f t="shared" si="107"/>
        <v>0</v>
      </c>
    </row>
    <row r="251" spans="1:17" s="140" customFormat="1">
      <c r="A251" s="143">
        <v>2.2223999999999999</v>
      </c>
      <c r="B251" s="140" t="str">
        <f>Comp!B229</f>
        <v>CREW GALLEY</v>
      </c>
      <c r="C251" s="144">
        <f t="shared" si="104"/>
        <v>0</v>
      </c>
      <c r="D251" s="144">
        <f t="shared" si="104"/>
        <v>0</v>
      </c>
      <c r="E251" s="144">
        <f t="shared" si="100"/>
        <v>64.900000000000006</v>
      </c>
      <c r="F251" s="144">
        <f t="shared" si="100"/>
        <v>64.900000000000006</v>
      </c>
      <c r="H251" s="155">
        <f>SUMIF('Flt III'!D:D,A251,'Flt III'!E:E)/3.2808^2</f>
        <v>0</v>
      </c>
      <c r="I251" s="155">
        <f>SUMIF('Flt IIa'!A:A,A251,'Flt IIa'!G:G)</f>
        <v>0</v>
      </c>
      <c r="J251" s="155">
        <f>SUMIF(Comp!$A$75:$A$400,Areas!A251,Comp!$F$75:$F$400)</f>
        <v>64.900000000000006</v>
      </c>
      <c r="K251" s="155">
        <f>SUMIF(Comp!$A$75:$A$400,Areas!A251,Comp!$G$75:$G$400)</f>
        <v>64.900000000000006</v>
      </c>
      <c r="L251" s="155"/>
      <c r="M251" s="155">
        <f>SUMIF('Flt III'!D:D,A251,'Flt III'!F:F)/3.2808^3</f>
        <v>0</v>
      </c>
      <c r="N251" s="155">
        <f>SUMIF('Flt IIa'!A:A,A251,'Flt IIa'!H:H)</f>
        <v>0</v>
      </c>
      <c r="O251" s="155"/>
      <c r="P251" s="144">
        <f t="shared" si="107"/>
        <v>0</v>
      </c>
      <c r="Q251" s="144">
        <f t="shared" si="107"/>
        <v>0</v>
      </c>
    </row>
    <row r="252" spans="1:17" s="132" customFormat="1">
      <c r="A252" s="141">
        <v>2.2229999999999999</v>
      </c>
      <c r="B252" s="132" t="str">
        <f>Comp!B230</f>
        <v>PANTRIES</v>
      </c>
      <c r="C252" s="142">
        <f>SUM(C253)</f>
        <v>0</v>
      </c>
      <c r="D252" s="142">
        <f>SUM(D253)</f>
        <v>0</v>
      </c>
      <c r="E252" s="142">
        <f t="shared" si="100"/>
        <v>7.5</v>
      </c>
      <c r="F252" s="142">
        <f t="shared" si="100"/>
        <v>7.5</v>
      </c>
      <c r="H252" s="153">
        <f>SUMIF('Flt III'!D:D,A252,'Flt III'!E:E)/3.2808^2</f>
        <v>0</v>
      </c>
      <c r="I252" s="153">
        <f>SUMIF('Flt IIa'!A:A,A252,'Flt IIa'!G:G)</f>
        <v>0</v>
      </c>
      <c r="J252" s="153">
        <f>SUMIF(Comp!$A$75:$A$400,Areas!A252,Comp!$F$75:$F$400)</f>
        <v>7.5</v>
      </c>
      <c r="K252" s="153">
        <f>SUMIF(Comp!$A$75:$A$400,Areas!A252,Comp!$G$75:$G$400)</f>
        <v>7.5</v>
      </c>
      <c r="L252" s="153"/>
      <c r="M252" s="153">
        <f>SUMIF('Flt III'!D:D,A252,'Flt III'!F:F)/3.2808^3</f>
        <v>0</v>
      </c>
      <c r="N252" s="153">
        <f>SUMIF('Flt IIa'!A:A,A252,'Flt IIa'!H:H)</f>
        <v>0</v>
      </c>
      <c r="O252" s="153"/>
      <c r="P252" s="142">
        <f>IF(M252=0,SUM(P253),M252)</f>
        <v>0</v>
      </c>
      <c r="Q252" s="142">
        <f>IF(N252=0,SUM(Q253),N252)</f>
        <v>0</v>
      </c>
    </row>
    <row r="253" spans="1:17" s="140" customFormat="1">
      <c r="A253" s="143">
        <v>2.2233000000000001</v>
      </c>
      <c r="B253" s="140" t="str">
        <f>Comp!B231</f>
        <v>CPO PANTRY</v>
      </c>
      <c r="C253" s="144">
        <f>H253</f>
        <v>0</v>
      </c>
      <c r="D253" s="144">
        <f>I253</f>
        <v>0</v>
      </c>
      <c r="E253" s="144">
        <f t="shared" si="100"/>
        <v>7.5</v>
      </c>
      <c r="F253" s="144">
        <f t="shared" si="100"/>
        <v>7.5</v>
      </c>
      <c r="H253" s="155">
        <f>SUMIF('Flt III'!D:D,A253,'Flt III'!E:E)/3.2808^2</f>
        <v>0</v>
      </c>
      <c r="I253" s="155">
        <f>SUMIF('Flt IIa'!A:A,A253,'Flt IIa'!G:G)</f>
        <v>0</v>
      </c>
      <c r="J253" s="155">
        <f>SUMIF(Comp!$A$75:$A$400,Areas!A253,Comp!$F$75:$F$400)</f>
        <v>7.5</v>
      </c>
      <c r="K253" s="155">
        <f>SUMIF(Comp!$A$75:$A$400,Areas!A253,Comp!$G$75:$G$400)</f>
        <v>7.5</v>
      </c>
      <c r="L253" s="155"/>
      <c r="M253" s="155">
        <f>SUMIF('Flt III'!D:D,A253,'Flt III'!F:F)/3.2808^3</f>
        <v>0</v>
      </c>
      <c r="N253" s="155">
        <f>SUMIF('Flt IIa'!A:A,A253,'Flt IIa'!H:H)</f>
        <v>0</v>
      </c>
      <c r="O253" s="155"/>
      <c r="P253" s="144">
        <f>R253</f>
        <v>0</v>
      </c>
      <c r="Q253" s="144">
        <f>S253</f>
        <v>0</v>
      </c>
    </row>
    <row r="254" spans="1:17" s="132" customFormat="1">
      <c r="A254" s="141">
        <v>2.2240000000000002</v>
      </c>
      <c r="B254" s="132" t="str">
        <f>Comp!B232</f>
        <v>SCULLERY</v>
      </c>
      <c r="C254" s="142">
        <f>SUM(C255)</f>
        <v>14.121605515358032</v>
      </c>
      <c r="D254" s="142">
        <f>IF(I254=0,D255,I254)</f>
        <v>14.121262080000001</v>
      </c>
      <c r="E254" s="142">
        <f t="shared" si="100"/>
        <v>20.3</v>
      </c>
      <c r="F254" s="142">
        <f t="shared" si="100"/>
        <v>20.3</v>
      </c>
      <c r="H254" s="153">
        <f>SUMIF('Flt III'!D:D,A254,'Flt III'!E:E)/3.2808^2</f>
        <v>0</v>
      </c>
      <c r="I254" s="153">
        <f>SUMIF('Flt IIa'!A:A,A254,'Flt IIa'!G:G)</f>
        <v>14.121262080000001</v>
      </c>
      <c r="J254" s="153">
        <f>SUMIF(Comp!$A$75:$A$400,Areas!A254,Comp!$F$75:$F$400)</f>
        <v>20.3</v>
      </c>
      <c r="K254" s="153">
        <f>SUMIF(Comp!$A$75:$A$400,Areas!A254,Comp!$G$75:$G$400)</f>
        <v>20.3</v>
      </c>
      <c r="L254" s="153"/>
      <c r="M254" s="153">
        <f>SUMIF('Flt III'!D:D,A254,'Flt III'!F:F)/3.2808^3</f>
        <v>0</v>
      </c>
      <c r="N254" s="153">
        <f>SUMIF('Flt IIa'!A:A,A254,'Flt IIa'!H:H)</f>
        <v>40.153289045999998</v>
      </c>
      <c r="O254" s="153"/>
      <c r="P254" s="142">
        <f>IF(M254=0,SUM(P255),M254)</f>
        <v>40.154753295043747</v>
      </c>
      <c r="Q254" s="142">
        <f>IF(N254=0,SUM(Q255),N254)</f>
        <v>40.153289045999998</v>
      </c>
    </row>
    <row r="255" spans="1:17" s="147" customFormat="1">
      <c r="A255" s="145" t="s">
        <v>1086</v>
      </c>
      <c r="C255" s="146">
        <f t="shared" ref="C255:D255" si="108">H255</f>
        <v>14.121605515358032</v>
      </c>
      <c r="D255" s="146">
        <f t="shared" si="108"/>
        <v>0</v>
      </c>
      <c r="E255" s="146">
        <f t="shared" si="100"/>
        <v>0</v>
      </c>
      <c r="F255" s="146">
        <f t="shared" si="100"/>
        <v>0</v>
      </c>
      <c r="H255" s="154">
        <f>SUMIF('Flt III'!D:D,A255,'Flt III'!E:E)/3.2808^2</f>
        <v>14.121605515358032</v>
      </c>
      <c r="I255" s="154">
        <f>SUMIF('Flt IIa'!A:A,A255,'Flt IIa'!G:G)</f>
        <v>0</v>
      </c>
      <c r="J255" s="154">
        <f>SUMIF(Comp!$A$75:$A$400,Areas!A255,Comp!$F$75:$F$400)</f>
        <v>0</v>
      </c>
      <c r="K255" s="154">
        <f>SUMIF(Comp!$A$75:$A$400,Areas!A255,Comp!$G$75:$G$400)</f>
        <v>0</v>
      </c>
      <c r="L255" s="154"/>
      <c r="M255" s="154">
        <f>SUMIF('Flt III'!D:D,A255,'Flt III'!F:F)/3.2808^3</f>
        <v>40.154753295043747</v>
      </c>
      <c r="N255" s="154">
        <f>SUMIF('Flt IIa'!A:A,A255,'Flt IIa'!H:H)</f>
        <v>0</v>
      </c>
      <c r="O255" s="154"/>
      <c r="P255" s="146">
        <f>M255</f>
        <v>40.154753295043747</v>
      </c>
      <c r="Q255" s="146">
        <f>S255</f>
        <v>0</v>
      </c>
    </row>
    <row r="256" spans="1:17" s="140" customFormat="1">
      <c r="A256" s="143">
        <v>2.2242999999999999</v>
      </c>
      <c r="B256" s="140" t="str">
        <f>Comp!B233</f>
        <v>CREW SCULLERY</v>
      </c>
      <c r="C256" s="144">
        <f>H256</f>
        <v>0</v>
      </c>
      <c r="D256" s="144">
        <f>I256</f>
        <v>0</v>
      </c>
      <c r="E256" s="144">
        <f t="shared" si="100"/>
        <v>20.3</v>
      </c>
      <c r="F256" s="144">
        <f t="shared" si="100"/>
        <v>20.3</v>
      </c>
      <c r="H256" s="155">
        <f>SUMIF('Flt III'!D:D,A256,'Flt III'!E:E)/3.2808^2</f>
        <v>0</v>
      </c>
      <c r="I256" s="155">
        <f>SUMIF('Flt IIa'!A:A,A256,'Flt IIa'!G:G)</f>
        <v>0</v>
      </c>
      <c r="J256" s="155">
        <f>SUMIF(Comp!$A$75:$A$400,Areas!A256,Comp!$F$75:$F$400)</f>
        <v>20.3</v>
      </c>
      <c r="K256" s="155">
        <f>SUMIF(Comp!$A$75:$A$400,Areas!A256,Comp!$G$75:$G$400)</f>
        <v>20.3</v>
      </c>
      <c r="L256" s="155"/>
      <c r="M256" s="155">
        <f>SUMIF('Flt III'!D:D,A256,'Flt III'!F:F)/3.2808^3</f>
        <v>0</v>
      </c>
      <c r="N256" s="155">
        <f>SUMIF('Flt IIa'!A:A,A256,'Flt IIa'!H:H)</f>
        <v>0</v>
      </c>
      <c r="O256" s="155"/>
      <c r="P256" s="144">
        <f>R256</f>
        <v>0</v>
      </c>
      <c r="Q256" s="144">
        <f>S256</f>
        <v>0</v>
      </c>
    </row>
    <row r="257" spans="1:17" s="132" customFormat="1">
      <c r="A257" s="141">
        <v>2.2250000000000001</v>
      </c>
      <c r="B257" s="132" t="str">
        <f>Comp!B234</f>
        <v>GARBAGE DISPOSAL</v>
      </c>
      <c r="C257" s="142">
        <f>H257</f>
        <v>0</v>
      </c>
      <c r="D257" s="142">
        <f>I257</f>
        <v>0</v>
      </c>
      <c r="E257" s="142">
        <f t="shared" si="100"/>
        <v>0</v>
      </c>
      <c r="F257" s="142">
        <f t="shared" si="100"/>
        <v>0</v>
      </c>
      <c r="H257" s="153">
        <f>SUMIF('Flt III'!D:D,A257,'Flt III'!E:E)/3.2808^2</f>
        <v>0</v>
      </c>
      <c r="I257" s="153">
        <f>SUMIF('Flt IIa'!A:A,A257,'Flt IIa'!G:G)</f>
        <v>0</v>
      </c>
      <c r="J257" s="153">
        <f>SUMIF(Comp!$A$75:$A$400,Areas!A257,Comp!$F$75:$F$400)</f>
        <v>0</v>
      </c>
      <c r="K257" s="153">
        <f>SUMIF(Comp!$A$75:$A$400,Areas!A257,Comp!$G$75:$G$400)</f>
        <v>0</v>
      </c>
      <c r="L257" s="153"/>
      <c r="M257" s="153">
        <f>SUMIF('Flt III'!D:D,A257,'Flt III'!F:F)/3.2808^3</f>
        <v>0</v>
      </c>
      <c r="N257" s="153">
        <f>SUMIF('Flt IIa'!A:A,A257,'Flt IIa'!H:H)</f>
        <v>0</v>
      </c>
      <c r="O257" s="153"/>
      <c r="P257" s="142">
        <f>R257</f>
        <v>0</v>
      </c>
      <c r="Q257" s="142">
        <f>S257</f>
        <v>0</v>
      </c>
    </row>
    <row r="258" spans="1:17" s="132" customFormat="1">
      <c r="A258" s="141">
        <v>2.226</v>
      </c>
      <c r="B258" s="132" t="str">
        <f>Comp!B235</f>
        <v>PREPARED FOOD HANDLING</v>
      </c>
      <c r="C258" s="142">
        <f>H258</f>
        <v>0</v>
      </c>
      <c r="D258" s="142">
        <f>I258</f>
        <v>0</v>
      </c>
      <c r="E258" s="142">
        <f t="shared" si="100"/>
        <v>0</v>
      </c>
      <c r="F258" s="142">
        <f t="shared" si="100"/>
        <v>0</v>
      </c>
      <c r="H258" s="153">
        <f>SUMIF('Flt III'!D:D,A258,'Flt III'!E:E)/3.2808^2</f>
        <v>0</v>
      </c>
      <c r="I258" s="153">
        <f>SUMIF('Flt IIa'!A:A,A258,'Flt IIa'!G:G)</f>
        <v>0</v>
      </c>
      <c r="J258" s="153">
        <f>SUMIF(Comp!$A$75:$A$400,Areas!A258,Comp!$F$75:$F$400)</f>
        <v>0</v>
      </c>
      <c r="K258" s="153">
        <f>SUMIF(Comp!$A$75:$A$400,Areas!A258,Comp!$G$75:$G$400)</f>
        <v>0</v>
      </c>
      <c r="L258" s="153"/>
      <c r="M258" s="153">
        <f>SUMIF('Flt III'!D:D,A258,'Flt III'!F:F)/3.2808^3</f>
        <v>0</v>
      </c>
      <c r="N258" s="153">
        <f>SUMIF('Flt IIa'!A:A,A258,'Flt IIa'!H:H)</f>
        <v>0</v>
      </c>
      <c r="O258" s="153"/>
      <c r="P258" s="142">
        <f>R258</f>
        <v>0</v>
      </c>
      <c r="Q258" s="142">
        <f>S258</f>
        <v>0</v>
      </c>
    </row>
    <row r="259" spans="1:17" s="133" customFormat="1">
      <c r="A259" s="139">
        <v>2.23</v>
      </c>
      <c r="B259" s="133" t="str">
        <f>Comp!B236</f>
        <v>FOOD STORAGE+ISSUE</v>
      </c>
      <c r="C259" s="148">
        <f>C260+C262+C264+C266</f>
        <v>97.829280313631642</v>
      </c>
      <c r="D259" s="148">
        <f>D260+D262+D264+D266</f>
        <v>97.826901120000002</v>
      </c>
      <c r="E259" s="148">
        <f t="shared" si="100"/>
        <v>103.9</v>
      </c>
      <c r="F259" s="148">
        <f t="shared" si="100"/>
        <v>103.9</v>
      </c>
      <c r="H259" s="152">
        <f>SUMIF('Flt III'!D:D,A259,'Flt III'!E:E)/3.2808^2</f>
        <v>0</v>
      </c>
      <c r="I259" s="152">
        <f>SUMIF('Flt IIa'!A:A,A259,'Flt IIa'!G:G)</f>
        <v>0</v>
      </c>
      <c r="J259" s="152">
        <f>SUMIF(Comp!$A$75:$A$400,Areas!A259,Comp!$F$75:$F$400)</f>
        <v>103.9</v>
      </c>
      <c r="K259" s="152">
        <f>SUMIF(Comp!$A$75:$A$400,Areas!A259,Comp!$G$75:$G$400)</f>
        <v>103.9</v>
      </c>
      <c r="L259" s="152"/>
      <c r="M259" s="152">
        <f>SUMIF('Flt III'!D:D,A259,'Flt III'!F:F)/3.2808^3</f>
        <v>0</v>
      </c>
      <c r="N259" s="152">
        <f>SUMIF('Flt IIa'!A:A,A259,'Flt IIa'!H:H)</f>
        <v>0</v>
      </c>
      <c r="O259" s="152"/>
      <c r="P259" s="148">
        <f>P260+P262+P264+P266</f>
        <v>289.29545815385535</v>
      </c>
      <c r="Q259" s="148">
        <f>Q260+Q262+Q264+Q266</f>
        <v>286.17005578199996</v>
      </c>
    </row>
    <row r="260" spans="1:17" s="132" customFormat="1">
      <c r="A260" s="141">
        <v>2.2309999999999999</v>
      </c>
      <c r="B260" s="132" t="str">
        <f>Comp!B237</f>
        <v>CHILL PROVISIONS</v>
      </c>
      <c r="C260" s="142">
        <f>SUM(C261)</f>
        <v>24.248283154660832</v>
      </c>
      <c r="D260" s="142">
        <f>IF(I260=0,D261,I260)</f>
        <v>24.247693440000003</v>
      </c>
      <c r="E260" s="142">
        <f t="shared" si="100"/>
        <v>23.6</v>
      </c>
      <c r="F260" s="142">
        <f t="shared" si="100"/>
        <v>23.6</v>
      </c>
      <c r="H260" s="153">
        <f>SUMIF('Flt III'!D:D,A260,'Flt III'!E:E)/3.2808^2</f>
        <v>0</v>
      </c>
      <c r="I260" s="153">
        <f>SUMIF('Flt IIa'!A:A,A260,'Flt IIa'!G:G)</f>
        <v>24.247693440000003</v>
      </c>
      <c r="J260" s="153">
        <f>SUMIF(Comp!$A$75:$A$400,Areas!A260,Comp!$F$75:$F$400)</f>
        <v>23.6</v>
      </c>
      <c r="K260" s="153">
        <f>SUMIF(Comp!$A$75:$A$400,Areas!A260,Comp!$G$75:$G$400)</f>
        <v>23.6</v>
      </c>
      <c r="L260" s="153"/>
      <c r="M260" s="153">
        <f>SUMIF('Flt III'!D:D,A260,'Flt III'!F:F)/3.2808^3</f>
        <v>0</v>
      </c>
      <c r="N260" s="153">
        <f>SUMIF('Flt IIa'!A:A,A260,'Flt IIa'!H:H)</f>
        <v>71.669939756999995</v>
      </c>
      <c r="O260" s="153"/>
      <c r="P260" s="142">
        <f>IF(M260=0,SUM(P261),M260)</f>
        <v>71.672553307303048</v>
      </c>
      <c r="Q260" s="142">
        <f>IF(N260=0,SUM(Q261),N260)</f>
        <v>71.669939756999995</v>
      </c>
    </row>
    <row r="261" spans="1:17" s="147" customFormat="1">
      <c r="A261" s="145" t="s">
        <v>1083</v>
      </c>
      <c r="C261" s="146">
        <f t="shared" ref="C261:D261" si="109">H261</f>
        <v>24.248283154660832</v>
      </c>
      <c r="D261" s="146">
        <f t="shared" si="109"/>
        <v>0</v>
      </c>
      <c r="E261" s="146">
        <f t="shared" si="100"/>
        <v>0</v>
      </c>
      <c r="F261" s="146">
        <f t="shared" si="100"/>
        <v>0</v>
      </c>
      <c r="H261" s="154">
        <f>SUMIF('Flt III'!D:D,A261,'Flt III'!E:E)/3.2808^2</f>
        <v>24.248283154660832</v>
      </c>
      <c r="I261" s="154">
        <f>SUMIF('Flt IIa'!A:A,A261,'Flt IIa'!G:G)</f>
        <v>0</v>
      </c>
      <c r="J261" s="154">
        <f>SUMIF(Comp!$A$75:$A$400,Areas!A261,Comp!$F$75:$F$400)</f>
        <v>0</v>
      </c>
      <c r="K261" s="154">
        <f>SUMIF(Comp!$A$75:$A$400,Areas!A261,Comp!$G$75:$G$400)</f>
        <v>0</v>
      </c>
      <c r="L261" s="154"/>
      <c r="M261" s="154">
        <f>SUMIF('Flt III'!D:D,A261,'Flt III'!F:F)/3.2808^3</f>
        <v>71.672553307303048</v>
      </c>
      <c r="N261" s="154">
        <f>SUMIF('Flt IIa'!A:A,A261,'Flt IIa'!H:H)</f>
        <v>0</v>
      </c>
      <c r="O261" s="154"/>
      <c r="P261" s="146">
        <f>M261</f>
        <v>71.672553307303048</v>
      </c>
      <c r="Q261" s="146">
        <f>S261</f>
        <v>0</v>
      </c>
    </row>
    <row r="262" spans="1:17" s="132" customFormat="1">
      <c r="A262" s="141">
        <v>2.2320000000000002</v>
      </c>
      <c r="B262" s="132" t="str">
        <f>Comp!B238</f>
        <v>FROZEN PROVISIONS</v>
      </c>
      <c r="C262" s="142">
        <f>SUM(C263)</f>
        <v>27.314158036284613</v>
      </c>
      <c r="D262" s="142">
        <f>IF(I262=0,D263,I262)</f>
        <v>27.31349376</v>
      </c>
      <c r="E262" s="142">
        <f t="shared" si="100"/>
        <v>23.1</v>
      </c>
      <c r="F262" s="142">
        <f t="shared" si="100"/>
        <v>23.1</v>
      </c>
      <c r="H262" s="153">
        <f>SUMIF('Flt III'!D:D,A262,'Flt III'!E:E)/3.2808^2</f>
        <v>0</v>
      </c>
      <c r="I262" s="153">
        <f>SUMIF('Flt IIa'!A:A,A262,'Flt IIa'!G:G)</f>
        <v>27.31349376</v>
      </c>
      <c r="J262" s="153">
        <f>SUMIF(Comp!$A$75:$A$400,Areas!A262,Comp!$F$75:$F$400)</f>
        <v>23.1</v>
      </c>
      <c r="K262" s="153">
        <f>SUMIF(Comp!$A$75:$A$400,Areas!A262,Comp!$G$75:$G$400)</f>
        <v>23.1</v>
      </c>
      <c r="L262" s="153"/>
      <c r="M262" s="153">
        <f>SUMIF('Flt III'!D:D,A262,'Flt III'!F:F)/3.2808^3</f>
        <v>0</v>
      </c>
      <c r="N262" s="153">
        <f>SUMIF('Flt IIa'!A:A,A262,'Flt IIa'!H:H)</f>
        <v>80.589746562000002</v>
      </c>
      <c r="O262" s="153"/>
      <c r="P262" s="142">
        <f>IF(M262=0,SUM(P263),M262)</f>
        <v>80.592685386244369</v>
      </c>
      <c r="Q262" s="142">
        <f>IF(N262=0,SUM(Q263),N262)</f>
        <v>80.589746562000002</v>
      </c>
    </row>
    <row r="263" spans="1:17" s="147" customFormat="1">
      <c r="A263" s="145" t="s">
        <v>1080</v>
      </c>
      <c r="C263" s="146">
        <f t="shared" ref="C263:D263" si="110">H263</f>
        <v>27.314158036284613</v>
      </c>
      <c r="D263" s="146">
        <f t="shared" si="110"/>
        <v>0</v>
      </c>
      <c r="E263" s="146">
        <f t="shared" si="100"/>
        <v>0</v>
      </c>
      <c r="F263" s="146">
        <f t="shared" si="100"/>
        <v>0</v>
      </c>
      <c r="H263" s="154">
        <f>SUMIF('Flt III'!D:D,A263,'Flt III'!E:E)/3.2808^2</f>
        <v>27.314158036284613</v>
      </c>
      <c r="I263" s="154">
        <f>SUMIF('Flt IIa'!A:A,A263,'Flt IIa'!G:G)</f>
        <v>0</v>
      </c>
      <c r="J263" s="154">
        <f>SUMIF(Comp!$A$75:$A$400,Areas!A263,Comp!$F$75:$F$400)</f>
        <v>0</v>
      </c>
      <c r="K263" s="154">
        <f>SUMIF(Comp!$A$75:$A$400,Areas!A263,Comp!$G$75:$G$400)</f>
        <v>0</v>
      </c>
      <c r="L263" s="154"/>
      <c r="M263" s="154">
        <f>SUMIF('Flt III'!D:D,A263,'Flt III'!F:F)/3.2808^3</f>
        <v>80.592685386244369</v>
      </c>
      <c r="N263" s="154">
        <f>SUMIF('Flt IIa'!A:A,A263,'Flt IIa'!H:H)</f>
        <v>0</v>
      </c>
      <c r="O263" s="154"/>
      <c r="P263" s="146">
        <f>M263</f>
        <v>80.592685386244369</v>
      </c>
      <c r="Q263" s="146">
        <f>S263</f>
        <v>0</v>
      </c>
    </row>
    <row r="264" spans="1:17" s="132" customFormat="1">
      <c r="A264" s="141">
        <v>2.2330000000000001</v>
      </c>
      <c r="B264" s="132" t="str">
        <f>Comp!B239</f>
        <v>DRY PROVISIONS</v>
      </c>
      <c r="C264" s="142">
        <f>SUM(C265)</f>
        <v>46.266839122686186</v>
      </c>
      <c r="D264" s="142">
        <f>IF(I264=0,D265,I264)</f>
        <v>46.265713920000003</v>
      </c>
      <c r="E264" s="142">
        <f t="shared" si="100"/>
        <v>49.6</v>
      </c>
      <c r="F264" s="142">
        <f t="shared" si="100"/>
        <v>49.6</v>
      </c>
      <c r="H264" s="153">
        <f>SUMIF('Flt III'!D:D,A264,'Flt III'!E:E)/3.2808^2</f>
        <v>0</v>
      </c>
      <c r="I264" s="153">
        <f>SUMIF('Flt IIa'!A:A,A264,'Flt IIa'!G:G)</f>
        <v>46.265713920000003</v>
      </c>
      <c r="J264" s="153">
        <f>SUMIF(Comp!$A$75:$A$400,Areas!A264,Comp!$F$75:$F$400)</f>
        <v>49.6</v>
      </c>
      <c r="K264" s="153">
        <f>SUMIF(Comp!$A$75:$A$400,Areas!A264,Comp!$G$75:$G$400)</f>
        <v>49.6</v>
      </c>
      <c r="L264" s="153"/>
      <c r="M264" s="153">
        <f>SUMIF('Flt III'!D:D,A264,'Flt III'!F:F)/3.2808^3</f>
        <v>0</v>
      </c>
      <c r="N264" s="153">
        <f>SUMIF('Flt IIa'!A:A,A264,'Flt IIa'!H:H)</f>
        <v>133.91036946299999</v>
      </c>
      <c r="O264" s="153"/>
      <c r="P264" s="142">
        <f>IF(M264=0,SUM(P265),M264)</f>
        <v>133.91525270258242</v>
      </c>
      <c r="Q264" s="142">
        <f>IF(N264=0,SUM(Q265),N264)</f>
        <v>133.91036946299999</v>
      </c>
    </row>
    <row r="265" spans="1:17" s="147" customFormat="1">
      <c r="A265" s="145" t="s">
        <v>1077</v>
      </c>
      <c r="C265" s="146">
        <f t="shared" ref="C265:D265" si="111">H265</f>
        <v>46.266839122686186</v>
      </c>
      <c r="D265" s="146">
        <f t="shared" si="111"/>
        <v>0</v>
      </c>
      <c r="E265" s="146">
        <f t="shared" si="100"/>
        <v>0</v>
      </c>
      <c r="F265" s="146">
        <f t="shared" si="100"/>
        <v>0</v>
      </c>
      <c r="H265" s="154">
        <f>SUMIF('Flt III'!D:D,A265,'Flt III'!E:E)/3.2808^2</f>
        <v>46.266839122686186</v>
      </c>
      <c r="I265" s="154">
        <f>SUMIF('Flt IIa'!A:A,A265,'Flt IIa'!G:G)</f>
        <v>0</v>
      </c>
      <c r="J265" s="154">
        <f>SUMIF(Comp!$A$75:$A$400,Areas!A265,Comp!$F$75:$F$400)</f>
        <v>0</v>
      </c>
      <c r="K265" s="154">
        <f>SUMIF(Comp!$A$75:$A$400,Areas!A265,Comp!$G$75:$G$400)</f>
        <v>0</v>
      </c>
      <c r="L265" s="154"/>
      <c r="M265" s="154">
        <f>SUMIF('Flt III'!D:D,A265,'Flt III'!F:F)/3.2808^3</f>
        <v>133.91525270258242</v>
      </c>
      <c r="N265" s="154">
        <f>SUMIF('Flt IIa'!A:A,A265,'Flt IIa'!H:H)</f>
        <v>0</v>
      </c>
      <c r="O265" s="154"/>
      <c r="P265" s="146">
        <f>M265</f>
        <v>133.91525270258242</v>
      </c>
      <c r="Q265" s="146">
        <f>S265</f>
        <v>0</v>
      </c>
    </row>
    <row r="266" spans="1:17" s="132" customFormat="1">
      <c r="A266" s="141">
        <v>2.234</v>
      </c>
      <c r="B266" s="132" t="str">
        <f>Comp!B240</f>
        <v>ISSUE</v>
      </c>
      <c r="C266" s="142">
        <f>SUM(C267)</f>
        <v>0</v>
      </c>
      <c r="D266" s="142">
        <f>SUM(D267)</f>
        <v>0</v>
      </c>
      <c r="E266" s="142">
        <f t="shared" si="100"/>
        <v>7.5</v>
      </c>
      <c r="F266" s="142">
        <f t="shared" si="100"/>
        <v>7.5</v>
      </c>
      <c r="H266" s="153">
        <f>SUMIF('Flt III'!D:D,A266,'Flt III'!E:E)/3.2808^2</f>
        <v>0</v>
      </c>
      <c r="I266" s="153">
        <f>SUMIF('Flt IIa'!A:A,A266,'Flt IIa'!G:G)</f>
        <v>0</v>
      </c>
      <c r="J266" s="153">
        <f>SUMIF(Comp!$A$75:$A$400,Areas!A266,Comp!$F$75:$F$400)</f>
        <v>7.5</v>
      </c>
      <c r="K266" s="153">
        <f>SUMIF(Comp!$A$75:$A$400,Areas!A266,Comp!$G$75:$G$400)</f>
        <v>7.5</v>
      </c>
      <c r="L266" s="153"/>
      <c r="M266" s="153">
        <f>SUMIF('Flt III'!D:D,A266,'Flt III'!F:F)/3.2808^3</f>
        <v>0</v>
      </c>
      <c r="N266" s="153">
        <f>SUMIF('Flt IIa'!A:A,A266,'Flt IIa'!H:H)</f>
        <v>0</v>
      </c>
      <c r="O266" s="153"/>
      <c r="P266" s="142">
        <f>IF(M266=0,SUM(P267),M266)</f>
        <v>3.1149667577255378</v>
      </c>
      <c r="Q266" s="142">
        <f>IF(N266=0,SUM(Q267),N266)</f>
        <v>0</v>
      </c>
    </row>
    <row r="267" spans="1:17" s="140" customFormat="1">
      <c r="A267" s="143">
        <v>2.2341000000000002</v>
      </c>
      <c r="B267" s="140" t="str">
        <f>Comp!B241</f>
        <v>PROVISION ISSUE ROOM</v>
      </c>
      <c r="C267" s="144">
        <f>H267</f>
        <v>0</v>
      </c>
      <c r="D267" s="144">
        <f>I267</f>
        <v>0</v>
      </c>
      <c r="E267" s="144">
        <f t="shared" si="100"/>
        <v>7.5</v>
      </c>
      <c r="F267" s="144">
        <f t="shared" si="100"/>
        <v>7.5</v>
      </c>
      <c r="H267" s="155">
        <f>SUMIF('Flt III'!D:D,A267,'Flt III'!E:E)/3.2808^2</f>
        <v>0</v>
      </c>
      <c r="I267" s="155">
        <f>SUMIF('Flt IIa'!A:A,A267,'Flt IIa'!G:G)</f>
        <v>0</v>
      </c>
      <c r="J267" s="155">
        <f>SUMIF(Comp!$A$75:$A$400,Areas!A267,Comp!$F$75:$F$400)</f>
        <v>7.5</v>
      </c>
      <c r="K267" s="155">
        <f>SUMIF(Comp!$A$75:$A$400,Areas!A267,Comp!$G$75:$G$400)</f>
        <v>7.5</v>
      </c>
      <c r="L267" s="155"/>
      <c r="M267" s="155">
        <f>SUMIF('Flt III'!D:D,A267,'Flt III'!F:F)/3.2808^3</f>
        <v>0</v>
      </c>
      <c r="N267" s="155">
        <f>SUMIF('Flt IIa'!A:A,A267,'Flt IIa'!H:H)</f>
        <v>0</v>
      </c>
      <c r="O267" s="155"/>
      <c r="P267" s="144">
        <f>IF(M267=0,P268,M267)</f>
        <v>3.1149667577255378</v>
      </c>
      <c r="Q267" s="144">
        <f>IF(N267=0,Q268,N267)</f>
        <v>0</v>
      </c>
    </row>
    <row r="268" spans="1:17" s="147" customFormat="1">
      <c r="A268" s="145">
        <v>2.2600099999999999</v>
      </c>
      <c r="C268" s="146">
        <f t="shared" ref="C268:D268" si="112">H268</f>
        <v>1.1148635933177393</v>
      </c>
      <c r="D268" s="146">
        <f t="shared" si="112"/>
        <v>0</v>
      </c>
      <c r="E268" s="146">
        <f t="shared" si="100"/>
        <v>0</v>
      </c>
      <c r="F268" s="146">
        <f t="shared" si="100"/>
        <v>0</v>
      </c>
      <c r="H268" s="154">
        <f>SUMIF('Flt III'!D:D,A268,'Flt III'!E:E)/3.2808^2</f>
        <v>1.1148635933177393</v>
      </c>
      <c r="I268" s="154">
        <f>SUMIF('Flt IIa'!A:A,A268,'Flt IIa'!G:G)</f>
        <v>0</v>
      </c>
      <c r="J268" s="154">
        <f>SUMIF(Comp!$A$75:$A$400,Areas!A268,Comp!$F$75:$F$400)</f>
        <v>0</v>
      </c>
      <c r="K268" s="154">
        <f>SUMIF(Comp!$A$75:$A$400,Areas!A268,Comp!$G$75:$G$400)</f>
        <v>0</v>
      </c>
      <c r="L268" s="154"/>
      <c r="M268" s="154">
        <f>SUMIF('Flt III'!D:D,A268,'Flt III'!F:F)/3.2808^3</f>
        <v>3.1149667577255378</v>
      </c>
      <c r="N268" s="154">
        <f>SUMIF('Flt IIa'!A:A,A268,'Flt IIa'!H:H)</f>
        <v>0</v>
      </c>
      <c r="O268" s="154"/>
      <c r="P268" s="146">
        <f>M268</f>
        <v>3.1149667577255378</v>
      </c>
      <c r="Q268" s="146">
        <f>S268</f>
        <v>0</v>
      </c>
    </row>
    <row r="269" spans="1:17" s="138" customFormat="1">
      <c r="A269" s="136">
        <v>2.2999999999999998</v>
      </c>
      <c r="B269" s="138" t="str">
        <f>Comp!B242</f>
        <v>MEDICAL+DENTAL (MEDICAL)</v>
      </c>
      <c r="C269" s="149">
        <f>C270+C281+C287+C293</f>
        <v>65.033709610201456</v>
      </c>
      <c r="D269" s="149">
        <f>D270+D281+D287+D293</f>
        <v>47.380550400000004</v>
      </c>
      <c r="E269" s="149">
        <f t="shared" si="100"/>
        <v>76.5</v>
      </c>
      <c r="F269" s="149">
        <f t="shared" si="100"/>
        <v>76.5</v>
      </c>
      <c r="H269" s="151">
        <f>SUMIF('Flt III'!D:D,A269,'Flt III'!E:E)/3.2808^2</f>
        <v>0</v>
      </c>
      <c r="I269" s="151">
        <f>SUMIF('Flt IIa'!A:A,A269,'Flt IIa'!G:G)</f>
        <v>0</v>
      </c>
      <c r="J269" s="151">
        <f>SUMIF(Comp!$A$75:$A$400,Areas!A269,Comp!$F$75:$F$400)</f>
        <v>76.5</v>
      </c>
      <c r="K269" s="151">
        <f>SUMIF(Comp!$A$75:$A$400,Areas!A269,Comp!$G$75:$G$400)</f>
        <v>76.5</v>
      </c>
      <c r="L269" s="151"/>
      <c r="M269" s="151">
        <f>SUMIF('Flt III'!D:D,A269,'Flt III'!F:F)/3.2808^3</f>
        <v>0</v>
      </c>
      <c r="N269" s="151">
        <f>SUMIF('Flt IIa'!A:A,A269,'Flt IIa'!H:H)</f>
        <v>0</v>
      </c>
      <c r="O269" s="151"/>
      <c r="P269" s="149">
        <f>P270+P281+P287+P293</f>
        <v>187.88913125008128</v>
      </c>
      <c r="Q269" s="149">
        <f>Q270+Q281+Q287+Q293</f>
        <v>63.373103585999999</v>
      </c>
    </row>
    <row r="270" spans="1:17" s="133" customFormat="1">
      <c r="A270" s="139">
        <v>2.31</v>
      </c>
      <c r="B270" s="133" t="str">
        <f>Comp!B243</f>
        <v>MEDICAL FACILITIES</v>
      </c>
      <c r="C270" s="148">
        <f>C271+C272</f>
        <v>43.665490738278123</v>
      </c>
      <c r="D270" s="148">
        <f>IF(I270=0,D271+D272,I270)</f>
        <v>26.941881600000002</v>
      </c>
      <c r="E270" s="148">
        <f t="shared" si="100"/>
        <v>46.1</v>
      </c>
      <c r="F270" s="148">
        <f t="shared" si="100"/>
        <v>46.1</v>
      </c>
      <c r="H270" s="152">
        <f>SUMIF('Flt III'!D:D,A270,'Flt III'!E:E)/3.2808^2</f>
        <v>0</v>
      </c>
      <c r="I270" s="152">
        <f>SUMIF('Flt IIa'!A:A,A270,'Flt IIa'!G:G)</f>
        <v>26.941881600000002</v>
      </c>
      <c r="J270" s="152">
        <f>SUMIF(Comp!$A$75:$A$400,Areas!A270,Comp!$F$75:$F$400)</f>
        <v>46.1</v>
      </c>
      <c r="K270" s="152">
        <f>SUMIF(Comp!$A$75:$A$400,Areas!A270,Comp!$G$75:$G$400)</f>
        <v>46.1</v>
      </c>
      <c r="L270" s="152"/>
      <c r="M270" s="152">
        <f>SUMIF('Flt III'!D:D,A270,'Flt III'!F:F)/3.2808^3</f>
        <v>0</v>
      </c>
      <c r="N270" s="152">
        <f>SUMIF('Flt IIa'!A:A,A270,'Flt IIa'!H:H)</f>
        <v>75.492714101999994</v>
      </c>
      <c r="O270" s="152"/>
      <c r="P270" s="148">
        <f>P271+P272</f>
        <v>122.13501478245676</v>
      </c>
      <c r="Q270" s="148">
        <f>Q271+Q272</f>
        <v>0</v>
      </c>
    </row>
    <row r="271" spans="1:17" s="147" customFormat="1">
      <c r="A271" s="145" t="s">
        <v>1072</v>
      </c>
      <c r="C271" s="146">
        <f t="shared" ref="C271:D271" si="113">H271</f>
        <v>16.72295389976609</v>
      </c>
      <c r="D271" s="146">
        <f t="shared" si="113"/>
        <v>0</v>
      </c>
      <c r="E271" s="146">
        <f t="shared" si="100"/>
        <v>24.1</v>
      </c>
      <c r="F271" s="146">
        <f t="shared" si="100"/>
        <v>24.1</v>
      </c>
      <c r="H271" s="154">
        <f>SUMIF('Flt III'!D:D,A271,'Flt III'!E:E)/3.2808^2</f>
        <v>16.72295389976609</v>
      </c>
      <c r="I271" s="154">
        <f>SUMIF('Flt IIa'!A:A,A271,'Flt IIa'!G:G)</f>
        <v>0</v>
      </c>
      <c r="J271" s="154">
        <f>SUMIF(Comp!$A$75:$A$400,Areas!A271,Comp!$F$75:$F$400)</f>
        <v>24.1</v>
      </c>
      <c r="K271" s="154">
        <f>SUMIF(Comp!$A$75:$A$400,Areas!A271,Comp!$G$75:$G$400)</f>
        <v>24.1</v>
      </c>
      <c r="L271" s="154"/>
      <c r="M271" s="154">
        <f>SUMIF('Flt III'!D:D,A271,'Flt III'!F:F)/3.2808^3</f>
        <v>46.639547727036003</v>
      </c>
      <c r="N271" s="154">
        <f>SUMIF('Flt IIa'!A:A,A271,'Flt IIa'!H:H)</f>
        <v>0</v>
      </c>
      <c r="O271" s="154"/>
      <c r="P271" s="146">
        <f>M271</f>
        <v>46.639547727036003</v>
      </c>
      <c r="Q271" s="146">
        <f>S271</f>
        <v>0</v>
      </c>
    </row>
    <row r="272" spans="1:17" s="132" customFormat="1">
      <c r="A272" s="141">
        <v>2.3170000000000002</v>
      </c>
      <c r="B272" s="132" t="str">
        <f>Comp!B244</f>
        <v>DIET PANTRY</v>
      </c>
      <c r="C272" s="142">
        <f>SUM(C273)</f>
        <v>26.942536838512037</v>
      </c>
      <c r="D272" s="142">
        <f>SUM(D273)</f>
        <v>0</v>
      </c>
      <c r="E272" s="142">
        <f t="shared" si="100"/>
        <v>6.7</v>
      </c>
      <c r="F272" s="142">
        <f t="shared" si="100"/>
        <v>6.7</v>
      </c>
      <c r="H272" s="153">
        <f>SUMIF('Flt III'!D:D,A272,'Flt III'!E:E)/3.2808^2</f>
        <v>0</v>
      </c>
      <c r="I272" s="153">
        <f>SUMIF('Flt IIa'!A:A,A272,'Flt IIa'!G:G)</f>
        <v>0</v>
      </c>
      <c r="J272" s="153">
        <f>SUMIF(Comp!$A$75:$A$400,Areas!A272,Comp!$F$75:$F$400)</f>
        <v>6.7</v>
      </c>
      <c r="K272" s="153">
        <f>SUMIF(Comp!$A$75:$A$400,Areas!A272,Comp!$G$75:$G$400)</f>
        <v>6.7</v>
      </c>
      <c r="L272" s="153"/>
      <c r="M272" s="153">
        <f>SUMIF('Flt III'!D:D,A272,'Flt III'!F:F)/3.2808^3</f>
        <v>0</v>
      </c>
      <c r="N272" s="153">
        <f>SUMIF('Flt IIa'!A:A,A272,'Flt IIa'!H:H)</f>
        <v>0</v>
      </c>
      <c r="O272" s="153"/>
      <c r="P272" s="142">
        <f>IF(M272=0,SUM(P273),M272)</f>
        <v>75.495467055420761</v>
      </c>
      <c r="Q272" s="142">
        <f>IF(N272=0,SUM(Q273),N272)</f>
        <v>0</v>
      </c>
    </row>
    <row r="273" spans="1:17" s="140" customFormat="1">
      <c r="A273" s="143">
        <v>2.3100999999999998</v>
      </c>
      <c r="B273" s="140" t="str">
        <f>Comp!B245</f>
        <v>INTENSIVE CARE QUIET ROOM</v>
      </c>
      <c r="C273" s="144">
        <f>SUM(C274:C280)+H273</f>
        <v>26.942536838512037</v>
      </c>
      <c r="D273" s="144">
        <f t="shared" ref="D273:F273" si="114">SUM(D274:D280)+I273</f>
        <v>0</v>
      </c>
      <c r="E273" s="144">
        <f t="shared" si="114"/>
        <v>39.299999999999997</v>
      </c>
      <c r="F273" s="144">
        <f t="shared" si="114"/>
        <v>39.299999999999997</v>
      </c>
      <c r="H273" s="155">
        <f>SUMIF('Flt III'!D:D,A273,'Flt III'!E:E)/3.2808^2</f>
        <v>0</v>
      </c>
      <c r="I273" s="155">
        <f>SUMIF('Flt IIa'!A:A,A273,'Flt IIa'!G:G)</f>
        <v>0</v>
      </c>
      <c r="J273" s="155">
        <f>SUMIF(Comp!$A$75:$A$400,Areas!A273,Comp!$F$75:$F$400)</f>
        <v>0</v>
      </c>
      <c r="K273" s="155">
        <f>SUMIF(Comp!$A$75:$A$400,Areas!A273,Comp!$G$75:$G$400)</f>
        <v>0</v>
      </c>
      <c r="L273" s="155"/>
      <c r="M273" s="155">
        <f>SUMIF('Flt III'!D:D,A273,'Flt III'!F:F)/3.2808^3</f>
        <v>0</v>
      </c>
      <c r="N273" s="155">
        <f>SUMIF('Flt IIa'!A:A,A273,'Flt IIa'!H:H)</f>
        <v>0</v>
      </c>
      <c r="O273" s="155"/>
      <c r="P273" s="144">
        <f>IF(M273=0,SUM(P274:P280),M273)</f>
        <v>75.495467055420761</v>
      </c>
      <c r="Q273" s="144">
        <f>IF(N273=0,SUM(Q274:Q280),N273)</f>
        <v>0</v>
      </c>
    </row>
    <row r="274" spans="1:17" s="147" customFormat="1">
      <c r="A274" s="145">
        <v>2.3101099999999999</v>
      </c>
      <c r="B274" s="147" t="str">
        <f>Comp!B246</f>
        <v>MEDICAL LINEN ISSUE ROOM</v>
      </c>
      <c r="C274" s="146">
        <f t="shared" ref="C274:D280" si="115">H274</f>
        <v>0</v>
      </c>
      <c r="D274" s="146">
        <f t="shared" si="115"/>
        <v>0</v>
      </c>
      <c r="E274" s="146">
        <f t="shared" si="100"/>
        <v>0</v>
      </c>
      <c r="F274" s="146">
        <f t="shared" si="100"/>
        <v>0</v>
      </c>
      <c r="H274" s="154">
        <f>SUMIF('Flt III'!D:D,A274,'Flt III'!E:E)/3.2808^2</f>
        <v>0</v>
      </c>
      <c r="I274" s="154">
        <f>SUMIF('Flt IIa'!A:A,A274,'Flt IIa'!G:G)</f>
        <v>0</v>
      </c>
      <c r="J274" s="154">
        <f>SUMIF(Comp!$A$75:$A$400,Areas!A274,Comp!$F$75:$F$400)</f>
        <v>0</v>
      </c>
      <c r="K274" s="154">
        <f>SUMIF(Comp!$A$75:$A$400,Areas!A274,Comp!$G$75:$G$400)</f>
        <v>0</v>
      </c>
      <c r="L274" s="154"/>
      <c r="M274" s="154">
        <f>SUMIF('Flt III'!D:D,A274,'Flt III'!F:F)/3.2808^3</f>
        <v>0</v>
      </c>
      <c r="N274" s="154">
        <f>SUMIF('Flt IIa'!A:A,A274,'Flt IIa'!H:H)</f>
        <v>0</v>
      </c>
      <c r="O274" s="154"/>
      <c r="P274" s="146">
        <f t="shared" ref="P274:P280" si="116">M274</f>
        <v>0</v>
      </c>
      <c r="Q274" s="146">
        <f t="shared" ref="Q274:Q280" si="117">S274</f>
        <v>0</v>
      </c>
    </row>
    <row r="275" spans="1:17" s="147" customFormat="1">
      <c r="A275" s="145">
        <v>2.31012</v>
      </c>
      <c r="B275" s="147" t="str">
        <f>Comp!B247</f>
        <v>MEDICAL TREATMENT ROOM</v>
      </c>
      <c r="C275" s="146">
        <f t="shared" si="115"/>
        <v>16.72295389976609</v>
      </c>
      <c r="D275" s="146">
        <f t="shared" si="115"/>
        <v>0</v>
      </c>
      <c r="E275" s="146">
        <f t="shared" si="100"/>
        <v>24.1</v>
      </c>
      <c r="F275" s="146">
        <f t="shared" si="100"/>
        <v>24.1</v>
      </c>
      <c r="H275" s="154">
        <f>SUMIF('Flt III'!D:D,A275,'Flt III'!E:E)/3.2808^2</f>
        <v>16.72295389976609</v>
      </c>
      <c r="I275" s="154">
        <f>SUMIF('Flt IIa'!A:A,A275,'Flt IIa'!G:G)</f>
        <v>0</v>
      </c>
      <c r="J275" s="154">
        <f>SUMIF(Comp!$A$75:$A$400,Areas!A275,Comp!$F$75:$F$400)</f>
        <v>24.1</v>
      </c>
      <c r="K275" s="154">
        <f>SUMIF(Comp!$A$75:$A$400,Areas!A275,Comp!$G$75:$G$400)</f>
        <v>24.1</v>
      </c>
      <c r="L275" s="154"/>
      <c r="M275" s="154">
        <f>SUMIF('Flt III'!D:D,A275,'Flt III'!F:F)/3.2808^3</f>
        <v>46.639547727036003</v>
      </c>
      <c r="N275" s="154">
        <f>SUMIF('Flt IIa'!A:A,A275,'Flt IIa'!H:H)</f>
        <v>0</v>
      </c>
      <c r="O275" s="154"/>
      <c r="P275" s="146">
        <f t="shared" si="116"/>
        <v>46.639547727036003</v>
      </c>
      <c r="Q275" s="146">
        <f t="shared" si="117"/>
        <v>0</v>
      </c>
    </row>
    <row r="276" spans="1:17" s="147" customFormat="1">
      <c r="A276" s="145">
        <v>2.3102299999999998</v>
      </c>
      <c r="B276" s="147" t="str">
        <f>Comp!B248</f>
        <v>MEDICAL UTILITY ROOM</v>
      </c>
      <c r="C276" s="146">
        <f t="shared" si="115"/>
        <v>0</v>
      </c>
      <c r="D276" s="146">
        <f t="shared" si="115"/>
        <v>0</v>
      </c>
      <c r="E276" s="146">
        <f t="shared" si="100"/>
        <v>5.2</v>
      </c>
      <c r="F276" s="146">
        <f t="shared" si="100"/>
        <v>5.2</v>
      </c>
      <c r="H276" s="154">
        <f>SUMIF('Flt III'!D:D,A276,'Flt III'!E:E)/3.2808^2</f>
        <v>0</v>
      </c>
      <c r="I276" s="154">
        <f>SUMIF('Flt IIa'!A:A,A276,'Flt IIa'!G:G)</f>
        <v>0</v>
      </c>
      <c r="J276" s="154">
        <f>SUMIF(Comp!$A$75:$A$400,Areas!A276,Comp!$F$75:$F$400)</f>
        <v>5.2</v>
      </c>
      <c r="K276" s="154">
        <f>SUMIF(Comp!$A$75:$A$400,Areas!A276,Comp!$G$75:$G$400)</f>
        <v>5.2</v>
      </c>
      <c r="L276" s="154"/>
      <c r="M276" s="154">
        <f>SUMIF('Flt III'!D:D,A276,'Flt III'!F:F)/3.2808^3</f>
        <v>0</v>
      </c>
      <c r="N276" s="154">
        <f>SUMIF('Flt IIa'!A:A,A276,'Flt IIa'!H:H)</f>
        <v>0</v>
      </c>
      <c r="O276" s="154"/>
      <c r="P276" s="146">
        <f t="shared" si="116"/>
        <v>0</v>
      </c>
      <c r="Q276" s="146">
        <f t="shared" si="117"/>
        <v>0</v>
      </c>
    </row>
    <row r="277" spans="1:17" s="147" customFormat="1">
      <c r="A277" s="145">
        <v>2.3102399999999998</v>
      </c>
      <c r="B277" s="147" t="str">
        <f>Comp!B249</f>
        <v>WARD</v>
      </c>
      <c r="C277" s="146">
        <f t="shared" si="115"/>
        <v>6.7820868593495813</v>
      </c>
      <c r="D277" s="146">
        <f t="shared" si="115"/>
        <v>0</v>
      </c>
      <c r="E277" s="146">
        <f t="shared" si="100"/>
        <v>4.5</v>
      </c>
      <c r="F277" s="146">
        <f t="shared" si="100"/>
        <v>4.5</v>
      </c>
      <c r="H277" s="154">
        <f>SUMIF('Flt III'!D:D,A277,'Flt III'!E:E)/3.2808^2</f>
        <v>6.7820868593495813</v>
      </c>
      <c r="I277" s="154">
        <f>SUMIF('Flt IIa'!A:A,A277,'Flt IIa'!G:G)</f>
        <v>0</v>
      </c>
      <c r="J277" s="154">
        <f>SUMIF(Comp!$A$75:$A$400,Areas!A277,Comp!$F$75:$F$400)</f>
        <v>4.5</v>
      </c>
      <c r="K277" s="154">
        <f>SUMIF(Comp!$A$75:$A$400,Areas!A277,Comp!$G$75:$G$400)</f>
        <v>4.5</v>
      </c>
      <c r="L277" s="154"/>
      <c r="M277" s="154">
        <f>SUMIF('Flt III'!D:D,A277,'Flt III'!F:F)/3.2808^3</f>
        <v>19.029615101741467</v>
      </c>
      <c r="N277" s="154">
        <f>SUMIF('Flt IIa'!A:A,A277,'Flt IIa'!H:H)</f>
        <v>0</v>
      </c>
      <c r="O277" s="154"/>
      <c r="P277" s="146">
        <f t="shared" si="116"/>
        <v>19.029615101741467</v>
      </c>
      <c r="Q277" s="146">
        <f t="shared" si="117"/>
        <v>0</v>
      </c>
    </row>
    <row r="278" spans="1:17" s="147" customFormat="1">
      <c r="A278" s="145">
        <v>2.3102499999999999</v>
      </c>
      <c r="B278" s="147" t="str">
        <f>Comp!B250</f>
        <v>WARD BATH</v>
      </c>
      <c r="C278" s="146">
        <f t="shared" si="115"/>
        <v>0</v>
      </c>
      <c r="D278" s="146">
        <f t="shared" si="115"/>
        <v>0</v>
      </c>
      <c r="E278" s="146">
        <f t="shared" si="100"/>
        <v>5.5</v>
      </c>
      <c r="F278" s="146">
        <f t="shared" si="100"/>
        <v>5.5</v>
      </c>
      <c r="H278" s="154">
        <f>SUMIF('Flt III'!D:D,A278,'Flt III'!E:E)/3.2808^2</f>
        <v>0</v>
      </c>
      <c r="I278" s="154">
        <f>SUMIF('Flt IIa'!A:A,A278,'Flt IIa'!G:G)</f>
        <v>0</v>
      </c>
      <c r="J278" s="154">
        <f>SUMIF(Comp!$A$75:$A$400,Areas!A278,Comp!$F$75:$F$400)</f>
        <v>5.5</v>
      </c>
      <c r="K278" s="154">
        <f>SUMIF(Comp!$A$75:$A$400,Areas!A278,Comp!$G$75:$G$400)</f>
        <v>5.5</v>
      </c>
      <c r="L278" s="154"/>
      <c r="M278" s="154">
        <f>SUMIF('Flt III'!D:D,A278,'Flt III'!F:F)/3.2808^3</f>
        <v>0</v>
      </c>
      <c r="N278" s="154">
        <f>SUMIF('Flt IIa'!A:A,A278,'Flt IIa'!H:H)</f>
        <v>0</v>
      </c>
      <c r="O278" s="154"/>
      <c r="P278" s="146">
        <f t="shared" si="116"/>
        <v>0</v>
      </c>
      <c r="Q278" s="146">
        <f t="shared" si="117"/>
        <v>0</v>
      </c>
    </row>
    <row r="279" spans="1:17" s="147" customFormat="1">
      <c r="A279" s="145" t="s">
        <v>1066</v>
      </c>
      <c r="C279" s="146">
        <f t="shared" si="115"/>
        <v>3.4374960793963631</v>
      </c>
      <c r="D279" s="146">
        <f t="shared" si="115"/>
        <v>0</v>
      </c>
      <c r="E279" s="146">
        <f t="shared" si="100"/>
        <v>0</v>
      </c>
      <c r="F279" s="146">
        <f t="shared" si="100"/>
        <v>0</v>
      </c>
      <c r="H279" s="154">
        <f>SUMIF('Flt III'!D:D,A279,'Flt III'!E:E)/3.2808^2</f>
        <v>3.4374960793963631</v>
      </c>
      <c r="I279" s="154">
        <f>SUMIF('Flt IIa'!A:A,A279,'Flt IIa'!G:G)</f>
        <v>0</v>
      </c>
      <c r="J279" s="154">
        <f>SUMIF(Comp!$A$75:$A$400,Areas!A279,Comp!$F$75:$F$400)</f>
        <v>0</v>
      </c>
      <c r="K279" s="154">
        <f>SUMIF(Comp!$A$75:$A$400,Areas!A279,Comp!$G$75:$G$400)</f>
        <v>0</v>
      </c>
      <c r="L279" s="154"/>
      <c r="M279" s="154">
        <f>SUMIF('Flt III'!D:D,A279,'Flt III'!F:F)/3.2808^3</f>
        <v>9.8263042266432876</v>
      </c>
      <c r="N279" s="154">
        <f>SUMIF('Flt IIa'!A:A,A279,'Flt IIa'!H:H)</f>
        <v>0</v>
      </c>
      <c r="O279" s="154"/>
      <c r="P279" s="146">
        <f t="shared" si="116"/>
        <v>9.8263042266432876</v>
      </c>
      <c r="Q279" s="146">
        <f t="shared" si="117"/>
        <v>0</v>
      </c>
    </row>
    <row r="280" spans="1:17" s="147" customFormat="1">
      <c r="A280" s="145">
        <v>2.31027</v>
      </c>
      <c r="B280" s="147" t="str">
        <f>Comp!B251</f>
        <v>MORGUE</v>
      </c>
      <c r="C280" s="146">
        <f t="shared" si="115"/>
        <v>0</v>
      </c>
      <c r="D280" s="146">
        <f t="shared" si="115"/>
        <v>0</v>
      </c>
      <c r="E280" s="146">
        <f t="shared" si="100"/>
        <v>0</v>
      </c>
      <c r="F280" s="146">
        <f t="shared" si="100"/>
        <v>0</v>
      </c>
      <c r="H280" s="154">
        <f>SUMIF('Flt III'!D:D,A280,'Flt III'!E:E)/3.2808^2</f>
        <v>0</v>
      </c>
      <c r="I280" s="154">
        <f>SUMIF('Flt IIa'!A:A,A280,'Flt IIa'!G:G)</f>
        <v>0</v>
      </c>
      <c r="J280" s="154">
        <f>SUMIF(Comp!$A$75:$A$400,Areas!A280,Comp!$F$75:$F$400)</f>
        <v>0</v>
      </c>
      <c r="K280" s="154">
        <f>SUMIF(Comp!$A$75:$A$400,Areas!A280,Comp!$G$75:$G$400)</f>
        <v>0</v>
      </c>
      <c r="L280" s="154"/>
      <c r="M280" s="154">
        <f>SUMIF('Flt III'!D:D,A280,'Flt III'!F:F)/3.2808^3</f>
        <v>0</v>
      </c>
      <c r="N280" s="154">
        <f>SUMIF('Flt IIa'!A:A,A280,'Flt IIa'!H:H)</f>
        <v>0</v>
      </c>
      <c r="O280" s="154"/>
      <c r="P280" s="146">
        <f t="shared" si="116"/>
        <v>0</v>
      </c>
      <c r="Q280" s="146">
        <f t="shared" si="117"/>
        <v>0</v>
      </c>
    </row>
    <row r="281" spans="1:17" s="133" customFormat="1">
      <c r="A281" s="139">
        <v>2.33</v>
      </c>
      <c r="B281" s="133" t="str">
        <f>Comp!B252</f>
        <v>BATTLE DRESSING</v>
      </c>
      <c r="C281" s="148">
        <f>C282+C283</f>
        <v>14.586132012573756</v>
      </c>
      <c r="D281" s="148">
        <f>D282+D283</f>
        <v>14.678680320000002</v>
      </c>
      <c r="E281" s="148">
        <f t="shared" si="100"/>
        <v>13.9</v>
      </c>
      <c r="F281" s="148">
        <f t="shared" si="100"/>
        <v>13.9</v>
      </c>
      <c r="H281" s="152">
        <f>SUMIF('Flt III'!D:D,A281,'Flt III'!E:E)/3.2808^2</f>
        <v>0</v>
      </c>
      <c r="I281" s="152">
        <f>SUMIF('Flt IIa'!A:A,A281,'Flt IIa'!G:G)</f>
        <v>0</v>
      </c>
      <c r="J281" s="152">
        <f>SUMIF(Comp!$A$75:$A$400,Areas!A281,Comp!$F$75:$F$400)</f>
        <v>13.9</v>
      </c>
      <c r="K281" s="152">
        <f>SUMIF(Comp!$A$75:$A$400,Areas!A281,Comp!$G$75:$G$400)</f>
        <v>13.9</v>
      </c>
      <c r="L281" s="152"/>
      <c r="M281" s="152">
        <f>SUMIF('Flt III'!D:D,A281,'Flt III'!F:F)/3.2808^3</f>
        <v>0</v>
      </c>
      <c r="N281" s="152">
        <f>SUMIF('Flt IIa'!A:A,A281,'Flt IIa'!H:H)</f>
        <v>0</v>
      </c>
      <c r="O281" s="152"/>
      <c r="P281" s="148">
        <f>P282+P283+SUM(P285:P286)</f>
        <v>46.328051051263451</v>
      </c>
      <c r="Q281" s="148">
        <f>Q282+Q283+SUM(Q285:Q286)</f>
        <v>46.014876375</v>
      </c>
    </row>
    <row r="282" spans="1:17" s="132" customFormat="1">
      <c r="A282" s="141">
        <v>2.331</v>
      </c>
      <c r="B282" s="132" t="str">
        <f>Comp!B253</f>
        <v>AUX BATTLE DRESSING</v>
      </c>
      <c r="C282" s="142">
        <f>H282</f>
        <v>0</v>
      </c>
      <c r="D282" s="142">
        <f>I282</f>
        <v>0</v>
      </c>
      <c r="E282" s="142">
        <f t="shared" si="100"/>
        <v>0</v>
      </c>
      <c r="F282" s="142">
        <f t="shared" si="100"/>
        <v>0</v>
      </c>
      <c r="H282" s="153">
        <f>SUMIF('Flt III'!D:D,A282,'Flt III'!E:E)/3.2808^2</f>
        <v>0</v>
      </c>
      <c r="I282" s="153">
        <f>SUMIF('Flt IIa'!A:A,A282,'Flt IIa'!G:G)</f>
        <v>0</v>
      </c>
      <c r="J282" s="153">
        <f>SUMIF(Comp!$A$75:$A$400,Areas!A282,Comp!$F$75:$F$400)</f>
        <v>0</v>
      </c>
      <c r="K282" s="153">
        <f>SUMIF(Comp!$A$75:$A$400,Areas!A282,Comp!$G$75:$G$400)</f>
        <v>0</v>
      </c>
      <c r="L282" s="153"/>
      <c r="M282" s="153">
        <f>SUMIF('Flt III'!D:D,A282,'Flt III'!F:F)/3.2808^3</f>
        <v>0</v>
      </c>
      <c r="N282" s="153">
        <f>SUMIF('Flt IIa'!A:A,A282,'Flt IIa'!H:H)</f>
        <v>0</v>
      </c>
      <c r="O282" s="153"/>
      <c r="P282" s="142">
        <f>R282</f>
        <v>0</v>
      </c>
      <c r="Q282" s="142">
        <f>S282</f>
        <v>0</v>
      </c>
    </row>
    <row r="283" spans="1:17" s="132" customFormat="1">
      <c r="A283" s="141">
        <v>2.3319999999999999</v>
      </c>
      <c r="B283" s="132" t="str">
        <f>Comp!B254</f>
        <v>MAIN BATTLE DRESSING</v>
      </c>
      <c r="C283" s="142">
        <f>SUM(C284)</f>
        <v>14.586132012573756</v>
      </c>
      <c r="D283" s="142">
        <f>IF(I283=0,D284,I283)</f>
        <v>14.678680320000002</v>
      </c>
      <c r="E283" s="142">
        <f t="shared" si="100"/>
        <v>13.9</v>
      </c>
      <c r="F283" s="142">
        <f t="shared" si="100"/>
        <v>13.9</v>
      </c>
      <c r="H283" s="153">
        <f>SUMIF('Flt III'!D:D,A283,'Flt III'!E:E)/3.2808^2</f>
        <v>0</v>
      </c>
      <c r="I283" s="153">
        <f>SUMIF('Flt IIa'!A:A,A283,'Flt IIa'!G:G)</f>
        <v>14.678680320000002</v>
      </c>
      <c r="J283" s="153">
        <f>SUMIF(Comp!$A$75:$A$400,Areas!A283,Comp!$F$75:$F$400)</f>
        <v>13.9</v>
      </c>
      <c r="K283" s="153">
        <f>SUMIF(Comp!$A$75:$A$400,Areas!A283,Comp!$G$75:$G$400)</f>
        <v>13.9</v>
      </c>
      <c r="L283" s="153"/>
      <c r="M283" s="153">
        <f>SUMIF('Flt III'!D:D,A283,'Flt III'!F:F)/3.2808^3</f>
        <v>0</v>
      </c>
      <c r="N283" s="153">
        <f>SUMIF('Flt IIa'!A:A,A283,'Flt IIa'!H:H)</f>
        <v>46.014876375</v>
      </c>
      <c r="O283" s="153"/>
      <c r="P283" s="142">
        <f>IF(M283=0,SUM(P284),M283)</f>
        <v>46.328051051263451</v>
      </c>
      <c r="Q283" s="142">
        <f>IF(N283=0,SUM(Q284),N283)</f>
        <v>46.014876375</v>
      </c>
    </row>
    <row r="284" spans="1:17" s="147" customFormat="1">
      <c r="A284" s="145" t="s">
        <v>1061</v>
      </c>
      <c r="C284" s="146">
        <f t="shared" ref="C284:D284" si="118">H284</f>
        <v>14.586132012573756</v>
      </c>
      <c r="D284" s="146">
        <f t="shared" si="118"/>
        <v>0</v>
      </c>
      <c r="E284" s="146">
        <f t="shared" si="100"/>
        <v>0</v>
      </c>
      <c r="F284" s="146">
        <f t="shared" si="100"/>
        <v>0</v>
      </c>
      <c r="H284" s="154">
        <f>SUMIF('Flt III'!D:D,A284,'Flt III'!E:E)/3.2808^2</f>
        <v>14.586132012573756</v>
      </c>
      <c r="I284" s="154">
        <f>SUMIF('Flt IIa'!A:A,A284,'Flt IIa'!G:G)</f>
        <v>0</v>
      </c>
      <c r="J284" s="154">
        <f>SUMIF(Comp!$A$75:$A$400,Areas!A284,Comp!$F$75:$F$400)</f>
        <v>0</v>
      </c>
      <c r="K284" s="154">
        <f>SUMIF(Comp!$A$75:$A$400,Areas!A284,Comp!$G$75:$G$400)</f>
        <v>0</v>
      </c>
      <c r="L284" s="154"/>
      <c r="M284" s="154">
        <f>SUMIF('Flt III'!D:D,A284,'Flt III'!F:F)/3.2808^3</f>
        <v>46.328051051263451</v>
      </c>
      <c r="N284" s="154">
        <f>SUMIF('Flt IIa'!A:A,A284,'Flt IIa'!H:H)</f>
        <v>0</v>
      </c>
      <c r="O284" s="154"/>
      <c r="P284" s="146">
        <f>M284</f>
        <v>46.328051051263451</v>
      </c>
      <c r="Q284" s="146">
        <f>S284</f>
        <v>0</v>
      </c>
    </row>
    <row r="285" spans="1:17" s="140" customFormat="1">
      <c r="A285" s="143">
        <v>2.3321000000000001</v>
      </c>
      <c r="B285" s="140" t="str">
        <f>Comp!B255</f>
        <v>BATTLE DRESSING STATION (FWD)</v>
      </c>
      <c r="C285" s="144">
        <f>H285</f>
        <v>0</v>
      </c>
      <c r="D285" s="144">
        <f>I285</f>
        <v>0</v>
      </c>
      <c r="E285" s="144">
        <f t="shared" si="100"/>
        <v>7</v>
      </c>
      <c r="F285" s="144">
        <f t="shared" si="100"/>
        <v>7</v>
      </c>
      <c r="H285" s="155">
        <f>SUMIF('Flt III'!D:D,A285,'Flt III'!E:E)/3.2808^2</f>
        <v>0</v>
      </c>
      <c r="I285" s="155">
        <f>SUMIF('Flt IIa'!A:A,A285,'Flt IIa'!G:G)</f>
        <v>0</v>
      </c>
      <c r="J285" s="155">
        <f>SUMIF(Comp!$A$75:$A$400,Areas!A285,Comp!$F$75:$F$400)</f>
        <v>7</v>
      </c>
      <c r="K285" s="155">
        <f>SUMIF(Comp!$A$75:$A$400,Areas!A285,Comp!$G$75:$G$400)</f>
        <v>7</v>
      </c>
      <c r="L285" s="155"/>
      <c r="M285" s="155">
        <f>SUMIF('Flt III'!D:D,A285,'Flt III'!F:F)/3.2808^3</f>
        <v>0</v>
      </c>
      <c r="N285" s="155">
        <f>SUMIF('Flt IIa'!A:A,A285,'Flt IIa'!H:H)</f>
        <v>0</v>
      </c>
      <c r="O285" s="155"/>
      <c r="P285" s="144">
        <f>R285</f>
        <v>0</v>
      </c>
      <c r="Q285" s="144">
        <f>S285</f>
        <v>0</v>
      </c>
    </row>
    <row r="286" spans="1:17" s="140" customFormat="1">
      <c r="A286" s="143">
        <v>2.3323</v>
      </c>
      <c r="B286" s="140" t="str">
        <f>Comp!B256</f>
        <v>BATTLE DRESSING STATION (AFT)</v>
      </c>
      <c r="C286" s="144">
        <f>H286</f>
        <v>0</v>
      </c>
      <c r="D286" s="144">
        <f>I286</f>
        <v>0</v>
      </c>
      <c r="E286" s="144">
        <f t="shared" si="100"/>
        <v>7</v>
      </c>
      <c r="F286" s="144">
        <f t="shared" si="100"/>
        <v>7</v>
      </c>
      <c r="H286" s="155">
        <f>SUMIF('Flt III'!D:D,A286,'Flt III'!E:E)/3.2808^2</f>
        <v>0</v>
      </c>
      <c r="I286" s="155">
        <f>SUMIF('Flt IIa'!A:A,A286,'Flt IIa'!G:G)</f>
        <v>0</v>
      </c>
      <c r="J286" s="155">
        <f>SUMIF(Comp!$A$75:$A$400,Areas!A286,Comp!$F$75:$F$400)</f>
        <v>7</v>
      </c>
      <c r="K286" s="155">
        <f>SUMIF(Comp!$A$75:$A$400,Areas!A286,Comp!$G$75:$G$400)</f>
        <v>7</v>
      </c>
      <c r="L286" s="155"/>
      <c r="M286" s="155">
        <f>SUMIF('Flt III'!D:D,A286,'Flt III'!F:F)/3.2808^3</f>
        <v>0</v>
      </c>
      <c r="N286" s="155">
        <f>SUMIF('Flt IIa'!A:A,A286,'Flt IIa'!H:H)</f>
        <v>0</v>
      </c>
      <c r="O286" s="155"/>
      <c r="P286" s="144">
        <f>R286</f>
        <v>0</v>
      </c>
      <c r="Q286" s="144">
        <f>S286</f>
        <v>0</v>
      </c>
    </row>
    <row r="287" spans="1:17" s="133" customFormat="1">
      <c r="A287" s="139">
        <v>2.34</v>
      </c>
      <c r="B287" s="133" t="str">
        <f>Comp!B257</f>
        <v>MEDICAL &amp; DENTAL STOWAGE</v>
      </c>
      <c r="C287" s="148">
        <f>C288+C292</f>
        <v>6.7820868593495813</v>
      </c>
      <c r="D287" s="148">
        <f>D288+D292</f>
        <v>5.7599884800000005</v>
      </c>
      <c r="E287" s="148">
        <f t="shared" si="100"/>
        <v>16.5</v>
      </c>
      <c r="F287" s="148">
        <f t="shared" si="100"/>
        <v>16.5</v>
      </c>
      <c r="H287" s="152">
        <f>SUMIF('Flt III'!D:D,A287,'Flt III'!E:E)/3.2808^2</f>
        <v>0</v>
      </c>
      <c r="I287" s="152">
        <f>SUMIF('Flt IIa'!A:A,A287,'Flt IIa'!G:G)</f>
        <v>0</v>
      </c>
      <c r="J287" s="152">
        <f>SUMIF(Comp!$A$75:$A$400,Areas!A287,Comp!$F$75:$F$400)</f>
        <v>16.5</v>
      </c>
      <c r="K287" s="152">
        <f>SUMIF(Comp!$A$75:$A$400,Areas!A287,Comp!$G$75:$G$400)</f>
        <v>16.5</v>
      </c>
      <c r="L287" s="152"/>
      <c r="M287" s="152">
        <f>SUMIF('Flt III'!D:D,A287,'Flt III'!F:F)/3.2808^3</f>
        <v>0</v>
      </c>
      <c r="N287" s="152">
        <f>SUMIF('Flt IIa'!A:A,A287,'Flt IIa'!H:H)</f>
        <v>0</v>
      </c>
      <c r="O287" s="152"/>
      <c r="P287" s="148">
        <f>P288+P292</f>
        <v>19.42606541636108</v>
      </c>
      <c r="Q287" s="148">
        <f>Q288+Q292</f>
        <v>17.358227210999999</v>
      </c>
    </row>
    <row r="288" spans="1:17" s="132" customFormat="1">
      <c r="A288" s="141">
        <v>2.3410000000000002</v>
      </c>
      <c r="B288" s="132" t="str">
        <f>Comp!B258</f>
        <v>MEDICAL</v>
      </c>
      <c r="C288" s="142">
        <f>SUM(C289)</f>
        <v>6.7820868593495813</v>
      </c>
      <c r="D288" s="142">
        <f>IF(I288=0,D289,I288)</f>
        <v>5.7599884800000005</v>
      </c>
      <c r="E288" s="142">
        <f t="shared" si="100"/>
        <v>16.5</v>
      </c>
      <c r="F288" s="142">
        <f t="shared" si="100"/>
        <v>16.5</v>
      </c>
      <c r="H288" s="153">
        <f>SUMIF('Flt III'!D:D,A288,'Flt III'!E:E)/3.2808^2</f>
        <v>0</v>
      </c>
      <c r="I288" s="153">
        <f>SUMIF('Flt IIa'!A:A,A288,'Flt IIa'!G:G)</f>
        <v>5.7599884800000005</v>
      </c>
      <c r="J288" s="153">
        <f>SUMIF(Comp!$A$75:$A$400,Areas!A288,Comp!$F$75:$F$400)</f>
        <v>16.5</v>
      </c>
      <c r="K288" s="153">
        <f>SUMIF(Comp!$A$75:$A$400,Areas!A288,Comp!$G$75:$G$400)</f>
        <v>16.5</v>
      </c>
      <c r="L288" s="153"/>
      <c r="M288" s="153">
        <f>SUMIF('Flt III'!D:D,A288,'Flt III'!F:F)/3.2808^3</f>
        <v>0</v>
      </c>
      <c r="N288" s="153">
        <f>SUMIF('Flt IIa'!A:A,A288,'Flt IIa'!H:H)</f>
        <v>17.358227210999999</v>
      </c>
      <c r="O288" s="153"/>
      <c r="P288" s="142">
        <f>IF(M288=0,SUM(P289),M288)</f>
        <v>19.42606541636108</v>
      </c>
      <c r="Q288" s="142">
        <f>IF(N288=0,SUM(Q289)+SUM(Q290:Q291),N288)</f>
        <v>17.358227210999999</v>
      </c>
    </row>
    <row r="289" spans="1:17" s="147" customFormat="1">
      <c r="A289" s="145" t="s">
        <v>1054</v>
      </c>
      <c r="C289" s="146">
        <f t="shared" ref="C289:D289" si="119">H289</f>
        <v>6.7820868593495813</v>
      </c>
      <c r="D289" s="146">
        <f t="shared" si="119"/>
        <v>0</v>
      </c>
      <c r="E289" s="146">
        <f t="shared" si="100"/>
        <v>0</v>
      </c>
      <c r="F289" s="146">
        <f t="shared" si="100"/>
        <v>0</v>
      </c>
      <c r="H289" s="154">
        <f>SUMIF('Flt III'!D:D,A289,'Flt III'!E:E)/3.2808^2</f>
        <v>6.7820868593495813</v>
      </c>
      <c r="I289" s="154">
        <f>SUMIF('Flt IIa'!A:A,A289,'Flt IIa'!G:G)</f>
        <v>0</v>
      </c>
      <c r="J289" s="154">
        <f>SUMIF(Comp!$A$75:$A$400,Areas!A289,Comp!$F$75:$F$400)</f>
        <v>0</v>
      </c>
      <c r="K289" s="154">
        <f>SUMIF(Comp!$A$75:$A$400,Areas!A289,Comp!$G$75:$G$400)</f>
        <v>0</v>
      </c>
      <c r="L289" s="154"/>
      <c r="M289" s="154">
        <f>SUMIF('Flt III'!D:D,A289,'Flt III'!F:F)/3.2808^3</f>
        <v>19.42606541636108</v>
      </c>
      <c r="N289" s="154">
        <f>SUMIF('Flt IIa'!A:A,A289,'Flt IIa'!H:H)</f>
        <v>0</v>
      </c>
      <c r="O289" s="154"/>
      <c r="P289" s="146">
        <f>M289</f>
        <v>19.42606541636108</v>
      </c>
      <c r="Q289" s="146">
        <f>S289</f>
        <v>0</v>
      </c>
    </row>
    <row r="290" spans="1:17" s="140" customFormat="1">
      <c r="A290" s="143">
        <v>2.3411</v>
      </c>
      <c r="B290" s="140" t="str">
        <f>Comp!B259</f>
        <v>MEDICAL STOREROOM</v>
      </c>
      <c r="C290" s="144">
        <f>H290</f>
        <v>0</v>
      </c>
      <c r="D290" s="144">
        <f>I290</f>
        <v>0</v>
      </c>
      <c r="E290" s="144">
        <f t="shared" si="100"/>
        <v>5.4</v>
      </c>
      <c r="F290" s="144">
        <f t="shared" si="100"/>
        <v>5.4</v>
      </c>
      <c r="H290" s="155">
        <f>SUMIF('Flt III'!D:D,A290,'Flt III'!E:E)/3.2808^2</f>
        <v>0</v>
      </c>
      <c r="I290" s="155">
        <f>SUMIF('Flt IIa'!A:A,A290,'Flt IIa'!G:G)</f>
        <v>0</v>
      </c>
      <c r="J290" s="155">
        <f>SUMIF(Comp!$A$75:$A$400,Areas!A290,Comp!$F$75:$F$400)</f>
        <v>5.4</v>
      </c>
      <c r="K290" s="155">
        <f>SUMIF(Comp!$A$75:$A$400,Areas!A290,Comp!$G$75:$G$400)</f>
        <v>5.4</v>
      </c>
      <c r="L290" s="155"/>
      <c r="M290" s="155">
        <f>SUMIF('Flt III'!D:D,A290,'Flt III'!F:F)/3.2808^3</f>
        <v>0</v>
      </c>
      <c r="N290" s="155">
        <f>SUMIF('Flt IIa'!A:A,A290,'Flt IIa'!H:H)</f>
        <v>0</v>
      </c>
      <c r="O290" s="155"/>
      <c r="P290" s="144">
        <f>R290</f>
        <v>0</v>
      </c>
      <c r="Q290" s="144">
        <f>S290</f>
        <v>0</v>
      </c>
    </row>
    <row r="291" spans="1:17" s="140" customFormat="1">
      <c r="A291" s="143">
        <v>2.3414000000000001</v>
      </c>
      <c r="B291" s="140" t="str">
        <f>Comp!B260</f>
        <v>BATTLE DRESSING STRM</v>
      </c>
      <c r="C291" s="144">
        <f>H291</f>
        <v>0</v>
      </c>
      <c r="D291" s="144">
        <f>I291</f>
        <v>0</v>
      </c>
      <c r="E291" s="144">
        <f t="shared" si="100"/>
        <v>11.1</v>
      </c>
      <c r="F291" s="144">
        <f t="shared" si="100"/>
        <v>11.1</v>
      </c>
      <c r="H291" s="155">
        <f>SUMIF('Flt III'!D:D,A291,'Flt III'!E:E)/3.2808^2</f>
        <v>0</v>
      </c>
      <c r="I291" s="155">
        <f>SUMIF('Flt IIa'!A:A,A291,'Flt IIa'!G:G)</f>
        <v>0</v>
      </c>
      <c r="J291" s="155">
        <f>SUMIF(Comp!$A$75:$A$400,Areas!A291,Comp!$F$75:$F$400)</f>
        <v>11.1</v>
      </c>
      <c r="K291" s="155">
        <f>SUMIF(Comp!$A$75:$A$400,Areas!A291,Comp!$G$75:$G$400)</f>
        <v>11.1</v>
      </c>
      <c r="L291" s="155"/>
      <c r="M291" s="155">
        <f>SUMIF('Flt III'!D:D,A291,'Flt III'!F:F)/3.2808^3</f>
        <v>0</v>
      </c>
      <c r="N291" s="155">
        <f>SUMIF('Flt IIa'!A:A,A291,'Flt IIa'!H:H)</f>
        <v>0</v>
      </c>
      <c r="O291" s="155"/>
      <c r="P291" s="144">
        <f>R291</f>
        <v>0</v>
      </c>
      <c r="Q291" s="144">
        <f>S291</f>
        <v>0</v>
      </c>
    </row>
    <row r="292" spans="1:17" s="132" customFormat="1">
      <c r="A292" s="141">
        <v>2.3420000000000001</v>
      </c>
      <c r="B292" s="132" t="str">
        <f>Comp!B261</f>
        <v>DENTAL</v>
      </c>
      <c r="C292" s="142">
        <f>H292</f>
        <v>0</v>
      </c>
      <c r="D292" s="142">
        <f>I292</f>
        <v>0</v>
      </c>
      <c r="E292" s="142">
        <f t="shared" si="100"/>
        <v>0</v>
      </c>
      <c r="F292" s="142">
        <f t="shared" si="100"/>
        <v>0</v>
      </c>
      <c r="H292" s="153">
        <f>SUMIF('Flt III'!D:D,A292,'Flt III'!E:E)/3.2808^2</f>
        <v>0</v>
      </c>
      <c r="I292" s="153">
        <f>SUMIF('Flt IIa'!A:A,A292,'Flt IIa'!G:G)</f>
        <v>0</v>
      </c>
      <c r="J292" s="153">
        <f>SUMIF(Comp!$A$75:$A$400,Areas!A292,Comp!$F$75:$F$400)</f>
        <v>0</v>
      </c>
      <c r="K292" s="153">
        <f>SUMIF(Comp!$A$75:$A$400,Areas!A292,Comp!$G$75:$G$400)</f>
        <v>0</v>
      </c>
      <c r="L292" s="153"/>
      <c r="M292" s="153">
        <f>SUMIF('Flt III'!D:D,A292,'Flt III'!F:F)/3.2808^3</f>
        <v>0</v>
      </c>
      <c r="N292" s="153">
        <f>SUMIF('Flt IIa'!A:A,A292,'Flt IIa'!H:H)</f>
        <v>0</v>
      </c>
      <c r="O292" s="153"/>
      <c r="P292" s="142">
        <f>R292</f>
        <v>0</v>
      </c>
      <c r="Q292" s="142">
        <f>S292</f>
        <v>0</v>
      </c>
    </row>
    <row r="293" spans="1:17" s="133" customFormat="1">
      <c r="A293" s="139">
        <v>2.35</v>
      </c>
      <c r="B293" s="133" t="str">
        <f>Comp!B262</f>
        <v>MEDICAL &amp; DENTAL ADMIN</v>
      </c>
      <c r="C293" s="148">
        <f>C294</f>
        <v>0</v>
      </c>
      <c r="D293" s="148">
        <f>D294</f>
        <v>0</v>
      </c>
      <c r="E293" s="148">
        <f t="shared" si="100"/>
        <v>0</v>
      </c>
      <c r="F293" s="148">
        <f t="shared" si="100"/>
        <v>0</v>
      </c>
      <c r="H293" s="152">
        <f>SUMIF('Flt III'!D:D,A293,'Flt III'!E:E)/3.2808^2</f>
        <v>0</v>
      </c>
      <c r="I293" s="152">
        <f>SUMIF('Flt IIa'!A:A,A293,'Flt IIa'!G:G)</f>
        <v>0</v>
      </c>
      <c r="J293" s="152">
        <f>SUMIF(Comp!$A$75:$A$400,Areas!A293,Comp!$F$75:$F$400)</f>
        <v>0</v>
      </c>
      <c r="K293" s="152">
        <f>SUMIF(Comp!$A$75:$A$400,Areas!A293,Comp!$G$75:$G$400)</f>
        <v>0</v>
      </c>
      <c r="L293" s="152"/>
      <c r="M293" s="152">
        <f>SUMIF('Flt III'!D:D,A293,'Flt III'!F:F)/3.2808^3</f>
        <v>0</v>
      </c>
      <c r="N293" s="152">
        <f>SUMIF('Flt IIa'!A:A,A293,'Flt IIa'!H:H)</f>
        <v>0</v>
      </c>
      <c r="O293" s="152"/>
      <c r="P293" s="148">
        <f>P294</f>
        <v>0</v>
      </c>
      <c r="Q293" s="148">
        <f>Q294</f>
        <v>0</v>
      </c>
    </row>
    <row r="294" spans="1:17" s="132" customFormat="1">
      <c r="A294" s="141">
        <v>2.3519999999999999</v>
      </c>
      <c r="B294" s="132" t="str">
        <f>Comp!B263</f>
        <v>DENTAL ADMIN</v>
      </c>
      <c r="C294" s="142">
        <f>H294</f>
        <v>0</v>
      </c>
      <c r="D294" s="142">
        <f>I294</f>
        <v>0</v>
      </c>
      <c r="E294" s="142">
        <f t="shared" si="100"/>
        <v>0</v>
      </c>
      <c r="F294" s="142">
        <f t="shared" si="100"/>
        <v>0</v>
      </c>
      <c r="H294" s="153">
        <f>SUMIF('Flt III'!D:D,A294,'Flt III'!E:E)/3.2808^2</f>
        <v>0</v>
      </c>
      <c r="I294" s="153">
        <f>SUMIF('Flt IIa'!A:A,A294,'Flt IIa'!G:G)</f>
        <v>0</v>
      </c>
      <c r="J294" s="153">
        <f>SUMIF(Comp!$A$75:$A$400,Areas!A294,Comp!$F$75:$F$400)</f>
        <v>0</v>
      </c>
      <c r="K294" s="153">
        <f>SUMIF(Comp!$A$75:$A$400,Areas!A294,Comp!$G$75:$G$400)</f>
        <v>0</v>
      </c>
      <c r="L294" s="153"/>
      <c r="M294" s="153">
        <f>SUMIF('Flt III'!D:D,A294,'Flt III'!F:F)/3.2808^3</f>
        <v>0</v>
      </c>
      <c r="N294" s="153">
        <f>SUMIF('Flt IIa'!A:A,A294,'Flt IIa'!H:H)</f>
        <v>0</v>
      </c>
      <c r="O294" s="153"/>
      <c r="P294" s="142">
        <f>R294</f>
        <v>0</v>
      </c>
      <c r="Q294" s="142">
        <f>S294</f>
        <v>0</v>
      </c>
    </row>
    <row r="295" spans="1:17" s="138" customFormat="1">
      <c r="A295" s="136">
        <v>2.4</v>
      </c>
      <c r="B295" s="138" t="str">
        <f>Comp!B264</f>
        <v>GENERAL SERVICES</v>
      </c>
      <c r="C295" s="149">
        <f>C296+C303+C308+C311+C314+C315</f>
        <v>125.97958604490455</v>
      </c>
      <c r="D295" s="149">
        <f>D296+D303+D308+D311+D314+D315</f>
        <v>115.29267264000002</v>
      </c>
      <c r="E295" s="149">
        <f t="shared" si="100"/>
        <v>151.30000000000001</v>
      </c>
      <c r="F295" s="149">
        <f t="shared" si="100"/>
        <v>151.30000000000001</v>
      </c>
      <c r="H295" s="151">
        <f>SUMIF('Flt III'!D:D,A295,'Flt III'!E:E)/3.2808^2</f>
        <v>0</v>
      </c>
      <c r="I295" s="151">
        <f>SUMIF('Flt IIa'!A:A,A295,'Flt IIa'!G:G)</f>
        <v>0</v>
      </c>
      <c r="J295" s="151">
        <f>SUMIF(Comp!$A$75:$A$400,Areas!A295,Comp!$F$75:$F$400)</f>
        <v>151.30000000000001</v>
      </c>
      <c r="K295" s="151">
        <f>SUMIF(Comp!$A$75:$A$400,Areas!A295,Comp!$G$75:$G$400)</f>
        <v>151.30000000000001</v>
      </c>
      <c r="L295" s="151"/>
      <c r="M295" s="151">
        <f>SUMIF('Flt III'!D:D,A295,'Flt III'!F:F)/3.2808^3</f>
        <v>0</v>
      </c>
      <c r="N295" s="151">
        <f>SUMIF('Flt IIa'!A:A,A295,'Flt IIa'!H:H)</f>
        <v>0</v>
      </c>
      <c r="O295" s="151"/>
      <c r="P295" s="149">
        <f>P296+P303+P308+P311+P314+P315</f>
        <v>360.82642206308003</v>
      </c>
      <c r="Q295" s="149">
        <f>Q296+Q303+Q308+Q311+Q314+Q315</f>
        <v>171.09038957399997</v>
      </c>
    </row>
    <row r="296" spans="1:17" s="133" customFormat="1">
      <c r="A296" s="139">
        <v>2.41</v>
      </c>
      <c r="B296" s="133" t="str">
        <f>Comp!B265</f>
        <v>SHIP STORE FACILITIES</v>
      </c>
      <c r="C296" s="148">
        <f>IF(H296=0,SUM(C297:C299)+C300+C301+C302,H296)</f>
        <v>56.950948558647859</v>
      </c>
      <c r="D296" s="148">
        <f t="shared" ref="D296:F296" si="120">IF(I296=0,SUM(D297:D299)+D300+D301+D302,I296)</f>
        <v>46.265713920000003</v>
      </c>
      <c r="E296" s="148">
        <f t="shared" si="120"/>
        <v>55.9</v>
      </c>
      <c r="F296" s="148">
        <f t="shared" si="120"/>
        <v>55.9</v>
      </c>
      <c r="H296" s="152">
        <f>SUMIF('Flt III'!D:D,A296,'Flt III'!E:E)/3.2808^2</f>
        <v>0</v>
      </c>
      <c r="I296" s="152">
        <f>SUMIF('Flt IIa'!A:A,A296,'Flt IIa'!G:G)</f>
        <v>46.265713920000003</v>
      </c>
      <c r="J296" s="152">
        <f>SUMIF(Comp!$A$75:$A$400,Areas!A296,Comp!$F$75:$F$400)</f>
        <v>55.9</v>
      </c>
      <c r="K296" s="152">
        <f>SUMIF(Comp!$A$75:$A$400,Areas!A296,Comp!$G$75:$G$400)</f>
        <v>55.9</v>
      </c>
      <c r="L296" s="152"/>
      <c r="M296" s="152">
        <f>SUMIF('Flt III'!D:D,A296,'Flt III'!F:F)/3.2808^3</f>
        <v>0</v>
      </c>
      <c r="N296" s="152">
        <f>SUMIF('Flt IIa'!A:A,A296,'Flt IIa'!H:H)</f>
        <v>132.63611134799999</v>
      </c>
      <c r="O296" s="152"/>
      <c r="P296" s="148">
        <f>IF(M296=0,SUM(P297:P299)+P300+P301+P302,M296)</f>
        <v>169.17101282411238</v>
      </c>
      <c r="Q296" s="148">
        <f>IF(N296=0,SUM(Q297:Q299)+Q300+Q301+Q302,N296)</f>
        <v>132.63611134799999</v>
      </c>
    </row>
    <row r="297" spans="1:17" s="147" customFormat="1">
      <c r="A297" s="145">
        <v>2.4100100000000002</v>
      </c>
      <c r="C297" s="146">
        <f t="shared" ref="C297:D299" si="121">H297</f>
        <v>10.68410943596167</v>
      </c>
      <c r="D297" s="146">
        <f t="shared" si="121"/>
        <v>0</v>
      </c>
      <c r="E297" s="146">
        <f t="shared" ref="E297:F353" si="122">J297</f>
        <v>0</v>
      </c>
      <c r="F297" s="146">
        <f t="shared" si="122"/>
        <v>0</v>
      </c>
      <c r="H297" s="154">
        <f>SUMIF('Flt III'!D:D,A297,'Flt III'!E:E)/3.2808^2</f>
        <v>10.68410943596167</v>
      </c>
      <c r="I297" s="154">
        <f>SUMIF('Flt IIa'!A:A,A297,'Flt IIa'!G:G)</f>
        <v>0</v>
      </c>
      <c r="J297" s="154">
        <f>SUMIF(Comp!$A$75:$A$400,Areas!A297,Comp!$F$75:$F$400)</f>
        <v>0</v>
      </c>
      <c r="K297" s="154">
        <f>SUMIF(Comp!$A$75:$A$400,Areas!A297,Comp!$G$75:$G$400)</f>
        <v>0</v>
      </c>
      <c r="L297" s="154"/>
      <c r="M297" s="154">
        <f>SUMIF('Flt III'!D:D,A297,'Flt III'!F:F)/3.2808^3</f>
        <v>36.530064704235848</v>
      </c>
      <c r="N297" s="154">
        <f>SUMIF('Flt IIa'!A:A,A297,'Flt IIa'!H:H)</f>
        <v>0</v>
      </c>
      <c r="O297" s="154"/>
      <c r="P297" s="146">
        <f t="shared" ref="P297:P299" si="123">M297</f>
        <v>36.530064704235848</v>
      </c>
      <c r="Q297" s="146">
        <f t="shared" ref="Q297:Q299" si="124">S297</f>
        <v>0</v>
      </c>
    </row>
    <row r="298" spans="1:17" s="147" customFormat="1">
      <c r="A298" s="145" t="s">
        <v>1048</v>
      </c>
      <c r="C298" s="146">
        <f t="shared" si="121"/>
        <v>33.724623697861617</v>
      </c>
      <c r="D298" s="146">
        <f t="shared" si="121"/>
        <v>0</v>
      </c>
      <c r="E298" s="146">
        <f t="shared" si="122"/>
        <v>0</v>
      </c>
      <c r="F298" s="146">
        <f t="shared" si="122"/>
        <v>0</v>
      </c>
      <c r="H298" s="154">
        <f>SUMIF('Flt III'!D:D,A298,'Flt III'!E:E)/3.2808^2</f>
        <v>33.724623697861617</v>
      </c>
      <c r="I298" s="154">
        <f>SUMIF('Flt IIa'!A:A,A298,'Flt IIa'!G:G)</f>
        <v>0</v>
      </c>
      <c r="J298" s="154">
        <f>SUMIF(Comp!$A$75:$A$400,Areas!A298,Comp!$F$75:$F$400)</f>
        <v>0</v>
      </c>
      <c r="K298" s="154">
        <f>SUMIF(Comp!$A$75:$A$400,Areas!A298,Comp!$G$75:$G$400)</f>
        <v>0</v>
      </c>
      <c r="L298" s="154"/>
      <c r="M298" s="154">
        <f>SUMIF('Flt III'!D:D,A298,'Flt III'!F:F)/3.2808^3</f>
        <v>97.470141637193649</v>
      </c>
      <c r="N298" s="154">
        <f>SUMIF('Flt IIa'!A:A,A298,'Flt IIa'!H:H)</f>
        <v>0</v>
      </c>
      <c r="O298" s="154"/>
      <c r="P298" s="146">
        <f t="shared" si="123"/>
        <v>97.470141637193649</v>
      </c>
      <c r="Q298" s="146">
        <f t="shared" si="124"/>
        <v>0</v>
      </c>
    </row>
    <row r="299" spans="1:17" s="147" customFormat="1">
      <c r="A299" s="145" t="s">
        <v>1045</v>
      </c>
      <c r="C299" s="146">
        <f t="shared" si="121"/>
        <v>12.542215424824567</v>
      </c>
      <c r="D299" s="146">
        <f t="shared" si="121"/>
        <v>0</v>
      </c>
      <c r="E299" s="146">
        <f t="shared" si="122"/>
        <v>0</v>
      </c>
      <c r="F299" s="146">
        <f t="shared" si="122"/>
        <v>0</v>
      </c>
      <c r="H299" s="154">
        <f>SUMIF('Flt III'!D:D,A299,'Flt III'!E:E)/3.2808^2</f>
        <v>12.542215424824567</v>
      </c>
      <c r="I299" s="154">
        <f>SUMIF('Flt IIa'!A:A,A299,'Flt IIa'!G:G)</f>
        <v>0</v>
      </c>
      <c r="J299" s="154">
        <f>SUMIF(Comp!$A$75:$A$400,Areas!A299,Comp!$F$75:$F$400)</f>
        <v>0</v>
      </c>
      <c r="K299" s="154">
        <f>SUMIF(Comp!$A$75:$A$400,Areas!A299,Comp!$G$75:$G$400)</f>
        <v>0</v>
      </c>
      <c r="L299" s="154"/>
      <c r="M299" s="154">
        <f>SUMIF('Flt III'!D:D,A299,'Flt III'!F:F)/3.2808^3</f>
        <v>35.170806482682892</v>
      </c>
      <c r="N299" s="154">
        <f>SUMIF('Flt IIa'!A:A,A299,'Flt IIa'!H:H)</f>
        <v>0</v>
      </c>
      <c r="O299" s="154"/>
      <c r="P299" s="146">
        <f t="shared" si="123"/>
        <v>35.170806482682892</v>
      </c>
      <c r="Q299" s="146">
        <f t="shared" si="124"/>
        <v>0</v>
      </c>
    </row>
    <row r="300" spans="1:17" s="132" customFormat="1">
      <c r="A300" s="141">
        <v>2.411</v>
      </c>
      <c r="B300" s="132" t="str">
        <f>Comp!B266</f>
        <v>SHIP STORE</v>
      </c>
      <c r="C300" s="142">
        <f>H300</f>
        <v>0</v>
      </c>
      <c r="D300" s="142">
        <f>I300</f>
        <v>0</v>
      </c>
      <c r="E300" s="142">
        <f t="shared" si="122"/>
        <v>23.2</v>
      </c>
      <c r="F300" s="142">
        <f t="shared" si="122"/>
        <v>23.2</v>
      </c>
      <c r="H300" s="153">
        <f>SUMIF('Flt III'!D:D,A300,'Flt III'!E:E)/3.2808^2</f>
        <v>0</v>
      </c>
      <c r="I300" s="153">
        <f>SUMIF('Flt IIa'!A:A,A300,'Flt IIa'!G:G)</f>
        <v>0</v>
      </c>
      <c r="J300" s="153">
        <f>SUMIF(Comp!$A$75:$A$400,Areas!A300,Comp!$F$75:$F$400)</f>
        <v>23.2</v>
      </c>
      <c r="K300" s="153">
        <f>SUMIF(Comp!$A$75:$A$400,Areas!A300,Comp!$G$75:$G$400)</f>
        <v>23.2</v>
      </c>
      <c r="L300" s="153"/>
      <c r="M300" s="153">
        <f>SUMIF('Flt III'!D:D,A300,'Flt III'!F:F)/3.2808^3</f>
        <v>0</v>
      </c>
      <c r="N300" s="153">
        <f>SUMIF('Flt IIa'!A:A,A300,'Flt IIa'!H:H)</f>
        <v>0</v>
      </c>
      <c r="O300" s="153"/>
      <c r="P300" s="142">
        <f>R300</f>
        <v>0</v>
      </c>
      <c r="Q300" s="142">
        <f>S300</f>
        <v>0</v>
      </c>
    </row>
    <row r="301" spans="1:17" s="132" customFormat="1">
      <c r="A301" s="141">
        <v>2.415</v>
      </c>
      <c r="B301" s="132" t="str">
        <f>Comp!B267</f>
        <v>VENDING MACHINE AREA</v>
      </c>
      <c r="C301" s="142">
        <f t="shared" ref="C301:D302" si="125">H301</f>
        <v>0</v>
      </c>
      <c r="D301" s="142">
        <f t="shared" si="125"/>
        <v>0</v>
      </c>
      <c r="E301" s="142">
        <f t="shared" si="122"/>
        <v>0</v>
      </c>
      <c r="F301" s="142">
        <f t="shared" si="122"/>
        <v>0</v>
      </c>
      <c r="H301" s="153">
        <f>SUMIF('Flt III'!D:D,A301,'Flt III'!E:E)/3.2808^2</f>
        <v>0</v>
      </c>
      <c r="I301" s="153">
        <f>SUMIF('Flt IIa'!A:A,A301,'Flt IIa'!G:G)</f>
        <v>0</v>
      </c>
      <c r="J301" s="153">
        <f>SUMIF(Comp!$A$75:$A$400,Areas!A301,Comp!$F$75:$F$400)</f>
        <v>0</v>
      </c>
      <c r="K301" s="153">
        <f>SUMIF(Comp!$A$75:$A$400,Areas!A301,Comp!$G$75:$G$400)</f>
        <v>0</v>
      </c>
      <c r="L301" s="153"/>
      <c r="M301" s="153">
        <f>SUMIF('Flt III'!D:D,A301,'Flt III'!F:F)/3.2808^3</f>
        <v>0</v>
      </c>
      <c r="N301" s="153">
        <f>SUMIF('Flt IIa'!A:A,A301,'Flt IIa'!H:H)</f>
        <v>0</v>
      </c>
      <c r="O301" s="153"/>
      <c r="P301" s="142">
        <f t="shared" ref="P301:Q302" si="126">R301</f>
        <v>0</v>
      </c>
      <c r="Q301" s="142">
        <f t="shared" si="126"/>
        <v>0</v>
      </c>
    </row>
    <row r="302" spans="1:17" s="132" customFormat="1">
      <c r="A302" s="141">
        <v>2.4159999999999999</v>
      </c>
      <c r="B302" s="132" t="str">
        <f>Comp!B268</f>
        <v>SHIP STORE STORERM</v>
      </c>
      <c r="C302" s="142">
        <f t="shared" si="125"/>
        <v>0</v>
      </c>
      <c r="D302" s="142">
        <f t="shared" si="125"/>
        <v>0</v>
      </c>
      <c r="E302" s="142">
        <f t="shared" si="122"/>
        <v>32.700000000000003</v>
      </c>
      <c r="F302" s="142">
        <f t="shared" si="122"/>
        <v>32.700000000000003</v>
      </c>
      <c r="H302" s="153">
        <f>SUMIF('Flt III'!D:D,A302,'Flt III'!E:E)/3.2808^2</f>
        <v>0</v>
      </c>
      <c r="I302" s="153">
        <f>SUMIF('Flt IIa'!A:A,A302,'Flt IIa'!G:G)</f>
        <v>0</v>
      </c>
      <c r="J302" s="153">
        <f>SUMIF(Comp!$A$75:$A$400,Areas!A302,Comp!$F$75:$F$400)</f>
        <v>32.700000000000003</v>
      </c>
      <c r="K302" s="153">
        <f>SUMIF(Comp!$A$75:$A$400,Areas!A302,Comp!$G$75:$G$400)</f>
        <v>32.700000000000003</v>
      </c>
      <c r="L302" s="153"/>
      <c r="M302" s="153">
        <f>SUMIF('Flt III'!D:D,A302,'Flt III'!F:F)/3.2808^3</f>
        <v>0</v>
      </c>
      <c r="N302" s="153">
        <f>SUMIF('Flt IIa'!A:A,A302,'Flt IIa'!H:H)</f>
        <v>0</v>
      </c>
      <c r="O302" s="153"/>
      <c r="P302" s="142">
        <f t="shared" si="126"/>
        <v>0</v>
      </c>
      <c r="Q302" s="142">
        <f t="shared" si="126"/>
        <v>0</v>
      </c>
    </row>
    <row r="303" spans="1:17" s="133" customFormat="1">
      <c r="A303" s="139">
        <v>2.42</v>
      </c>
      <c r="B303" s="133" t="str">
        <f>Comp!B269</f>
        <v>LAUNDRY FACILITIES</v>
      </c>
      <c r="C303" s="148">
        <f>IF(H303=0,SUM(C304:C305)+C306+C307,H303)</f>
        <v>54.814126671455519</v>
      </c>
      <c r="D303" s="148">
        <f t="shared" ref="D303:F303" si="127">IF(I303=0,SUM(D304:D305)+D306+D307,I303)</f>
        <v>54.812793600000006</v>
      </c>
      <c r="E303" s="148">
        <f t="shared" si="127"/>
        <v>72.5</v>
      </c>
      <c r="F303" s="148">
        <f t="shared" si="127"/>
        <v>72.5</v>
      </c>
      <c r="H303" s="152">
        <f>SUMIF('Flt III'!D:D,A303,'Flt III'!E:E)/3.2808^2</f>
        <v>0</v>
      </c>
      <c r="I303" s="152">
        <f>SUMIF('Flt IIa'!A:A,A303,'Flt IIa'!G:G)</f>
        <v>54.812793600000006</v>
      </c>
      <c r="J303" s="152">
        <f>SUMIF(Comp!$A$75:$A$400,Areas!A303,Comp!$F$75:$F$400)</f>
        <v>72.5</v>
      </c>
      <c r="K303" s="152">
        <f>SUMIF(Comp!$A$75:$A$400,Areas!A303,Comp!$G$75:$G$400)</f>
        <v>72.5</v>
      </c>
      <c r="L303" s="152"/>
      <c r="M303" s="152">
        <f>SUMIF('Flt III'!D:D,A303,'Flt III'!F:F)/3.2808^3</f>
        <v>0</v>
      </c>
      <c r="N303" s="152">
        <f>SUMIF('Flt IIa'!A:A,A303,'Flt IIa'!H:H)</f>
        <v>153.19414226999999</v>
      </c>
      <c r="O303" s="152"/>
      <c r="P303" s="148">
        <f>IF(R303=0,SUM(P304:P305)+P306+P307,R303)</f>
        <v>153.19972872086507</v>
      </c>
      <c r="Q303" s="148">
        <f>IF(S303=0,SUM(Q304:Q305)+Q306+Q307,S303)</f>
        <v>0</v>
      </c>
    </row>
    <row r="304" spans="1:17" s="147" customFormat="1">
      <c r="A304" s="145" t="s">
        <v>1042</v>
      </c>
      <c r="C304" s="146">
        <f t="shared" ref="C304:D307" si="128">H304</f>
        <v>48.032039812105936</v>
      </c>
      <c r="D304" s="146">
        <f t="shared" si="128"/>
        <v>0</v>
      </c>
      <c r="E304" s="146">
        <f t="shared" si="122"/>
        <v>0</v>
      </c>
      <c r="F304" s="146">
        <f t="shared" si="122"/>
        <v>0</v>
      </c>
      <c r="H304" s="154">
        <f>SUMIF('Flt III'!D:D,A304,'Flt III'!E:E)/3.2808^2</f>
        <v>48.032039812105936</v>
      </c>
      <c r="I304" s="154">
        <f>SUMIF('Flt IIa'!A:A,A304,'Flt IIa'!G:G)</f>
        <v>0</v>
      </c>
      <c r="J304" s="154">
        <f>SUMIF(Comp!$A$75:$A$400,Areas!A304,Comp!$F$75:$F$400)</f>
        <v>0</v>
      </c>
      <c r="K304" s="154">
        <f>SUMIF(Comp!$A$75:$A$400,Areas!A304,Comp!$G$75:$G$400)</f>
        <v>0</v>
      </c>
      <c r="L304" s="154"/>
      <c r="M304" s="154">
        <f>SUMIF('Flt III'!D:D,A304,'Flt III'!F:F)/3.2808^3</f>
        <v>134.25506725797067</v>
      </c>
      <c r="N304" s="154">
        <f>SUMIF('Flt IIa'!A:A,A304,'Flt IIa'!H:H)</f>
        <v>0</v>
      </c>
      <c r="O304" s="154"/>
      <c r="P304" s="146">
        <f t="shared" ref="P304:P305" si="129">M304</f>
        <v>134.25506725797067</v>
      </c>
      <c r="Q304" s="146">
        <f t="shared" ref="Q304:Q305" si="130">S304</f>
        <v>0</v>
      </c>
    </row>
    <row r="305" spans="1:17" s="147" customFormat="1">
      <c r="A305" s="145" t="s">
        <v>1039</v>
      </c>
      <c r="C305" s="146">
        <f t="shared" si="128"/>
        <v>6.7820868593495813</v>
      </c>
      <c r="D305" s="146">
        <f t="shared" si="128"/>
        <v>0</v>
      </c>
      <c r="E305" s="146">
        <f t="shared" si="122"/>
        <v>0</v>
      </c>
      <c r="F305" s="146">
        <f t="shared" si="122"/>
        <v>0</v>
      </c>
      <c r="H305" s="154">
        <f>SUMIF('Flt III'!D:D,A305,'Flt III'!E:E)/3.2808^2</f>
        <v>6.7820868593495813</v>
      </c>
      <c r="I305" s="154">
        <f>SUMIF('Flt IIa'!A:A,A305,'Flt IIa'!G:G)</f>
        <v>0</v>
      </c>
      <c r="J305" s="154">
        <f>SUMIF(Comp!$A$75:$A$400,Areas!A305,Comp!$F$75:$F$400)</f>
        <v>0</v>
      </c>
      <c r="K305" s="154">
        <f>SUMIF(Comp!$A$75:$A$400,Areas!A305,Comp!$G$75:$G$400)</f>
        <v>0</v>
      </c>
      <c r="L305" s="154"/>
      <c r="M305" s="154">
        <f>SUMIF('Flt III'!D:D,A305,'Flt III'!F:F)/3.2808^3</f>
        <v>18.944661462894405</v>
      </c>
      <c r="N305" s="154">
        <f>SUMIF('Flt IIa'!A:A,A305,'Flt IIa'!H:H)</f>
        <v>0</v>
      </c>
      <c r="O305" s="154"/>
      <c r="P305" s="146">
        <f t="shared" si="129"/>
        <v>18.944661462894405</v>
      </c>
      <c r="Q305" s="146">
        <f t="shared" si="130"/>
        <v>0</v>
      </c>
    </row>
    <row r="306" spans="1:17" s="132" customFormat="1">
      <c r="A306" s="141">
        <v>2.4209999999999998</v>
      </c>
      <c r="B306" s="132" t="str">
        <f>Comp!B270</f>
        <v>LAUNDRY</v>
      </c>
      <c r="C306" s="142">
        <f t="shared" si="128"/>
        <v>0</v>
      </c>
      <c r="D306" s="142">
        <f t="shared" si="128"/>
        <v>0</v>
      </c>
      <c r="E306" s="142">
        <f t="shared" si="122"/>
        <v>72.5</v>
      </c>
      <c r="F306" s="142">
        <f t="shared" si="122"/>
        <v>72.5</v>
      </c>
      <c r="H306" s="153">
        <f>SUMIF('Flt III'!D:D,A306,'Flt III'!E:E)/3.2808^2</f>
        <v>0</v>
      </c>
      <c r="I306" s="153">
        <f>SUMIF('Flt IIa'!A:A,A306,'Flt IIa'!G:G)</f>
        <v>0</v>
      </c>
      <c r="J306" s="153">
        <f>SUMIF(Comp!$A$75:$A$400,Areas!A306,Comp!$F$75:$F$400)</f>
        <v>72.5</v>
      </c>
      <c r="K306" s="153">
        <f>SUMIF(Comp!$A$75:$A$400,Areas!A306,Comp!$G$75:$G$400)</f>
        <v>72.5</v>
      </c>
      <c r="L306" s="153"/>
      <c r="M306" s="153">
        <f>SUMIF('Flt III'!D:D,A306,'Flt III'!F:F)/3.2808^3</f>
        <v>0</v>
      </c>
      <c r="N306" s="153">
        <f>SUMIF('Flt IIa'!A:A,A306,'Flt IIa'!H:H)</f>
        <v>0</v>
      </c>
      <c r="O306" s="153"/>
      <c r="P306" s="142">
        <f t="shared" ref="P306:Q307" si="131">R306</f>
        <v>0</v>
      </c>
      <c r="Q306" s="142">
        <f t="shared" si="131"/>
        <v>0</v>
      </c>
    </row>
    <row r="307" spans="1:17" s="132" customFormat="1">
      <c r="A307" s="141">
        <v>2.4239999999999999</v>
      </c>
      <c r="B307" s="132" t="str">
        <f>Comp!B271</f>
        <v>LAUNDRY STOREROOM</v>
      </c>
      <c r="C307" s="142">
        <f t="shared" si="128"/>
        <v>0</v>
      </c>
      <c r="D307" s="142">
        <f t="shared" si="128"/>
        <v>0</v>
      </c>
      <c r="E307" s="142">
        <f t="shared" si="122"/>
        <v>0</v>
      </c>
      <c r="F307" s="142">
        <f t="shared" si="122"/>
        <v>0</v>
      </c>
      <c r="H307" s="153">
        <f>SUMIF('Flt III'!D:D,A307,'Flt III'!E:E)/3.2808^2</f>
        <v>0</v>
      </c>
      <c r="I307" s="153">
        <f>SUMIF('Flt IIa'!A:A,A307,'Flt IIa'!G:G)</f>
        <v>0</v>
      </c>
      <c r="J307" s="153">
        <f>SUMIF(Comp!$A$75:$A$400,Areas!A307,Comp!$F$75:$F$400)</f>
        <v>0</v>
      </c>
      <c r="K307" s="153">
        <f>SUMIF(Comp!$A$75:$A$400,Areas!A307,Comp!$G$75:$G$400)</f>
        <v>0</v>
      </c>
      <c r="L307" s="153"/>
      <c r="M307" s="153">
        <f>SUMIF('Flt III'!D:D,A307,'Flt III'!F:F)/3.2808^3</f>
        <v>0</v>
      </c>
      <c r="N307" s="153">
        <f>SUMIF('Flt IIa'!A:A,A307,'Flt IIa'!H:H)</f>
        <v>0</v>
      </c>
      <c r="O307" s="153"/>
      <c r="P307" s="142">
        <f t="shared" si="131"/>
        <v>0</v>
      </c>
      <c r="Q307" s="142">
        <f t="shared" si="131"/>
        <v>0</v>
      </c>
    </row>
    <row r="308" spans="1:17" s="133" customFormat="1">
      <c r="A308" s="139">
        <v>2.44</v>
      </c>
      <c r="B308" s="133" t="str">
        <f>Comp!B272</f>
        <v>BARBER SERVICE</v>
      </c>
      <c r="C308" s="148">
        <f>IF(H308=0,SUM(C309)+C310,H308)</f>
        <v>5.3885073677024069</v>
      </c>
      <c r="D308" s="148">
        <f t="shared" ref="D308:F308" si="132">IF(I308=0,SUM(D309)+D310,I308)</f>
        <v>5.3883763200000008</v>
      </c>
      <c r="E308" s="148">
        <f t="shared" si="132"/>
        <v>13.9</v>
      </c>
      <c r="F308" s="148">
        <f t="shared" si="132"/>
        <v>13.9</v>
      </c>
      <c r="H308" s="152">
        <f>SUMIF('Flt III'!D:D,A308,'Flt III'!E:E)/3.2808^2</f>
        <v>0</v>
      </c>
      <c r="I308" s="152">
        <f>SUMIF('Flt IIa'!A:A,A308,'Flt IIa'!G:G)</f>
        <v>5.3883763200000008</v>
      </c>
      <c r="J308" s="152">
        <f>SUMIF(Comp!$A$75:$A$400,Areas!A308,Comp!$F$75:$F$400)</f>
        <v>13.9</v>
      </c>
      <c r="K308" s="152">
        <f>SUMIF(Comp!$A$75:$A$400,Areas!A308,Comp!$G$75:$G$400)</f>
        <v>13.9</v>
      </c>
      <c r="L308" s="152"/>
      <c r="M308" s="152">
        <f>SUMIF('Flt III'!D:D,A308,'Flt III'!F:F)/3.2808^3</f>
        <v>0</v>
      </c>
      <c r="N308" s="152">
        <f>SUMIF('Flt IIa'!A:A,A308,'Flt IIa'!H:H)</f>
        <v>14.101789805999999</v>
      </c>
      <c r="O308" s="152"/>
      <c r="P308" s="148">
        <f>IF(M308=0,SUM(P309)+P310,M308)</f>
        <v>14.10230404861198</v>
      </c>
      <c r="Q308" s="148">
        <f>IF(N308=0,SUM(Q309)+Q310,N308)</f>
        <v>14.101789805999999</v>
      </c>
    </row>
    <row r="309" spans="1:17" s="147" customFormat="1">
      <c r="A309" s="145" t="s">
        <v>1036</v>
      </c>
      <c r="C309" s="146">
        <f t="shared" ref="C309:D310" si="133">H309</f>
        <v>5.3885073677024069</v>
      </c>
      <c r="D309" s="146">
        <f t="shared" si="133"/>
        <v>0</v>
      </c>
      <c r="E309" s="146">
        <f t="shared" si="122"/>
        <v>0</v>
      </c>
      <c r="F309" s="146">
        <f t="shared" si="122"/>
        <v>0</v>
      </c>
      <c r="H309" s="154">
        <f>SUMIF('Flt III'!D:D,A309,'Flt III'!E:E)/3.2808^2</f>
        <v>5.3885073677024069</v>
      </c>
      <c r="I309" s="154">
        <f>SUMIF('Flt IIa'!A:A,A309,'Flt IIa'!G:G)</f>
        <v>0</v>
      </c>
      <c r="J309" s="154">
        <f>SUMIF(Comp!$A$75:$A$400,Areas!A309,Comp!$F$75:$F$400)</f>
        <v>0</v>
      </c>
      <c r="K309" s="154">
        <f>SUMIF(Comp!$A$75:$A$400,Areas!A309,Comp!$G$75:$G$400)</f>
        <v>0</v>
      </c>
      <c r="L309" s="154"/>
      <c r="M309" s="154">
        <f>SUMIF('Flt III'!D:D,A309,'Flt III'!F:F)/3.2808^3</f>
        <v>14.10230404861198</v>
      </c>
      <c r="N309" s="154">
        <f>SUMIF('Flt IIa'!A:A,A309,'Flt IIa'!H:H)</f>
        <v>0</v>
      </c>
      <c r="O309" s="154"/>
      <c r="P309" s="146">
        <f>M309</f>
        <v>14.10230404861198</v>
      </c>
      <c r="Q309" s="146">
        <f>S309</f>
        <v>0</v>
      </c>
    </row>
    <row r="310" spans="1:17" s="132" customFormat="1">
      <c r="A310" s="141">
        <v>2.4420000000000002</v>
      </c>
      <c r="B310" s="132" t="str">
        <f>Comp!B273</f>
        <v>BARBER SHOP</v>
      </c>
      <c r="C310" s="142">
        <f t="shared" si="133"/>
        <v>0</v>
      </c>
      <c r="D310" s="142">
        <f t="shared" si="133"/>
        <v>0</v>
      </c>
      <c r="E310" s="142">
        <f t="shared" si="122"/>
        <v>13.9</v>
      </c>
      <c r="F310" s="142">
        <f t="shared" si="122"/>
        <v>13.9</v>
      </c>
      <c r="H310" s="153">
        <f>SUMIF('Flt III'!D:D,A310,'Flt III'!E:E)/3.2808^2</f>
        <v>0</v>
      </c>
      <c r="I310" s="153">
        <f>SUMIF('Flt IIa'!A:A,A310,'Flt IIa'!G:G)</f>
        <v>0</v>
      </c>
      <c r="J310" s="153">
        <f>SUMIF(Comp!$A$75:$A$400,Areas!A310,Comp!$F$75:$F$400)</f>
        <v>13.9</v>
      </c>
      <c r="K310" s="153">
        <f>SUMIF(Comp!$A$75:$A$400,Areas!A310,Comp!$G$75:$G$400)</f>
        <v>13.9</v>
      </c>
      <c r="L310" s="153"/>
      <c r="M310" s="153">
        <f>SUMIF('Flt III'!D:D,A310,'Flt III'!F:F)/3.2808^3</f>
        <v>0</v>
      </c>
      <c r="N310" s="153">
        <f>SUMIF('Flt IIa'!A:A,A310,'Flt IIa'!H:H)</f>
        <v>0</v>
      </c>
      <c r="O310" s="153"/>
      <c r="P310" s="142">
        <f t="shared" ref="P310:Q310" si="134">R310</f>
        <v>0</v>
      </c>
      <c r="Q310" s="142">
        <f t="shared" si="134"/>
        <v>0</v>
      </c>
    </row>
    <row r="311" spans="1:17" s="133" customFormat="1">
      <c r="A311" s="139">
        <v>2.46</v>
      </c>
      <c r="B311" s="133" t="str">
        <f>Comp!B274</f>
        <v>POSTAL SERVICE</v>
      </c>
      <c r="C311" s="148">
        <f>IF(H311=0,SUM(C312)+C313,H311)</f>
        <v>8.8260034470987705</v>
      </c>
      <c r="D311" s="148">
        <f t="shared" ref="D311" si="135">IF(I311=0,SUM(D312)+D313,I311)</f>
        <v>8.8257887999999998</v>
      </c>
      <c r="E311" s="148">
        <f t="shared" ref="E311" si="136">IF(J311=0,SUM(E312)+E313,J311)</f>
        <v>9</v>
      </c>
      <c r="F311" s="148">
        <f t="shared" ref="F311" si="137">IF(K311=0,SUM(F312)+F313,K311)</f>
        <v>9</v>
      </c>
      <c r="H311" s="152">
        <f>SUMIF('Flt III'!D:D,A311,'Flt III'!E:E)/3.2808^2</f>
        <v>0</v>
      </c>
      <c r="I311" s="152">
        <f>SUMIF('Flt IIa'!A:A,A311,'Flt IIa'!G:G)</f>
        <v>8.8257887999999998</v>
      </c>
      <c r="J311" s="152">
        <f>SUMIF(Comp!$A$75:$A$400,Areas!A311,Comp!$F$75:$F$400)</f>
        <v>9</v>
      </c>
      <c r="K311" s="152">
        <f>SUMIF(Comp!$A$75:$A$400,Areas!A311,Comp!$G$75:$G$400)</f>
        <v>9</v>
      </c>
      <c r="L311" s="152"/>
      <c r="M311" s="152">
        <f>SUMIF('Flt III'!D:D,A311,'Flt III'!F:F)/3.2808^3</f>
        <v>0</v>
      </c>
      <c r="N311" s="152">
        <f>SUMIF('Flt IIa'!A:A,A311,'Flt IIa'!H:H)</f>
        <v>24.35248842</v>
      </c>
      <c r="O311" s="152"/>
      <c r="P311" s="148">
        <f>IF(M311=0,SUM(P312)+P313,M311)</f>
        <v>24.353376469490566</v>
      </c>
      <c r="Q311" s="148">
        <f>IF(N311=0,SUM(Q312)+Q313,N311)</f>
        <v>24.35248842</v>
      </c>
    </row>
    <row r="312" spans="1:17" s="147" customFormat="1">
      <c r="A312" s="145" t="s">
        <v>1033</v>
      </c>
      <c r="C312" s="146">
        <f t="shared" ref="C312:D313" si="138">H312</f>
        <v>8.8260034470987705</v>
      </c>
      <c r="D312" s="146">
        <f t="shared" si="138"/>
        <v>0</v>
      </c>
      <c r="E312" s="146">
        <f t="shared" si="122"/>
        <v>0</v>
      </c>
      <c r="F312" s="146">
        <f t="shared" si="122"/>
        <v>0</v>
      </c>
      <c r="H312" s="154">
        <f>SUMIF('Flt III'!D:D,A312,'Flt III'!E:E)/3.2808^2</f>
        <v>8.8260034470987705</v>
      </c>
      <c r="I312" s="154">
        <f>SUMIF('Flt IIa'!A:A,A312,'Flt IIa'!G:G)</f>
        <v>0</v>
      </c>
      <c r="J312" s="154">
        <f>SUMIF(Comp!$A$75:$A$400,Areas!A312,Comp!$F$75:$F$400)</f>
        <v>0</v>
      </c>
      <c r="K312" s="154">
        <f>SUMIF(Comp!$A$75:$A$400,Areas!A312,Comp!$G$75:$G$400)</f>
        <v>0</v>
      </c>
      <c r="L312" s="154"/>
      <c r="M312" s="154">
        <f>SUMIF('Flt III'!D:D,A312,'Flt III'!F:F)/3.2808^3</f>
        <v>24.353376469490566</v>
      </c>
      <c r="N312" s="154">
        <f>SUMIF('Flt IIa'!A:A,A312,'Flt IIa'!H:H)</f>
        <v>0</v>
      </c>
      <c r="O312" s="154"/>
      <c r="P312" s="146">
        <f>M312</f>
        <v>24.353376469490566</v>
      </c>
      <c r="Q312" s="146">
        <f>S312</f>
        <v>0</v>
      </c>
    </row>
    <row r="313" spans="1:17" s="132" customFormat="1">
      <c r="A313" s="141">
        <v>2.4609999999999999</v>
      </c>
      <c r="B313" s="132" t="str">
        <f>Comp!B275</f>
        <v>POST OFFICE</v>
      </c>
      <c r="C313" s="142">
        <f t="shared" si="138"/>
        <v>0</v>
      </c>
      <c r="D313" s="142">
        <f t="shared" si="138"/>
        <v>0</v>
      </c>
      <c r="E313" s="142">
        <f t="shared" si="122"/>
        <v>9</v>
      </c>
      <c r="F313" s="142">
        <f t="shared" si="122"/>
        <v>9</v>
      </c>
      <c r="H313" s="153">
        <f>SUMIF('Flt III'!D:D,A313,'Flt III'!E:E)/3.2808^2</f>
        <v>0</v>
      </c>
      <c r="I313" s="153">
        <f>SUMIF('Flt IIa'!A:A,A313,'Flt IIa'!G:G)</f>
        <v>0</v>
      </c>
      <c r="J313" s="153">
        <f>SUMIF(Comp!$A$75:$A$400,Areas!A313,Comp!$F$75:$F$400)</f>
        <v>9</v>
      </c>
      <c r="K313" s="153">
        <f>SUMIF(Comp!$A$75:$A$400,Areas!A313,Comp!$G$75:$G$400)</f>
        <v>9</v>
      </c>
      <c r="L313" s="153"/>
      <c r="M313" s="153">
        <f>SUMIF('Flt III'!D:D,A313,'Flt III'!F:F)/3.2808^3</f>
        <v>0</v>
      </c>
      <c r="N313" s="153">
        <f>SUMIF('Flt IIa'!A:A,A313,'Flt IIa'!H:H)</f>
        <v>0</v>
      </c>
      <c r="O313" s="153"/>
      <c r="P313" s="142">
        <f t="shared" ref="P313:Q313" si="139">R313</f>
        <v>0</v>
      </c>
      <c r="Q313" s="142">
        <f t="shared" si="139"/>
        <v>0</v>
      </c>
    </row>
    <row r="314" spans="1:17" s="133" customFormat="1">
      <c r="A314" s="139">
        <v>2.4700000000000002</v>
      </c>
      <c r="B314" s="133" t="str">
        <f>Comp!B276</f>
        <v>BRIG</v>
      </c>
      <c r="C314" s="148">
        <f>H314</f>
        <v>0</v>
      </c>
      <c r="D314" s="148">
        <f>I314</f>
        <v>0</v>
      </c>
      <c r="E314" s="148">
        <f t="shared" si="122"/>
        <v>0</v>
      </c>
      <c r="F314" s="148">
        <f t="shared" si="122"/>
        <v>0</v>
      </c>
      <c r="H314" s="152">
        <f>SUMIF('Flt III'!D:D,A314,'Flt III'!E:E)/3.2808^2</f>
        <v>0</v>
      </c>
      <c r="I314" s="152">
        <f>SUMIF('Flt IIa'!A:A,A314,'Flt IIa'!G:G)</f>
        <v>0</v>
      </c>
      <c r="J314" s="152">
        <f>SUMIF(Comp!$A$75:$A$400,Areas!A314,Comp!$F$75:$F$400)</f>
        <v>0</v>
      </c>
      <c r="K314" s="152">
        <f>SUMIF(Comp!$A$75:$A$400,Areas!A314,Comp!$G$75:$G$400)</f>
        <v>0</v>
      </c>
      <c r="L314" s="152"/>
      <c r="M314" s="152">
        <f>SUMIF('Flt III'!D:D,A314,'Flt III'!F:F)/3.2808^3</f>
        <v>0</v>
      </c>
      <c r="N314" s="152">
        <f>SUMIF('Flt IIa'!A:A,A314,'Flt IIa'!H:H)</f>
        <v>0</v>
      </c>
      <c r="O314" s="152"/>
      <c r="P314" s="148">
        <f>R314</f>
        <v>0</v>
      </c>
      <c r="Q314" s="148">
        <f>S314</f>
        <v>0</v>
      </c>
    </row>
    <row r="315" spans="1:17" s="133" customFormat="1">
      <c r="A315" s="139">
        <v>2.48</v>
      </c>
      <c r="B315" s="133" t="str">
        <f>Comp!B277</f>
        <v>RELIGIOUS</v>
      </c>
      <c r="C315" s="148">
        <f>H315</f>
        <v>0</v>
      </c>
      <c r="D315" s="148">
        <f>I315</f>
        <v>0</v>
      </c>
      <c r="E315" s="148">
        <f t="shared" si="122"/>
        <v>0</v>
      </c>
      <c r="F315" s="148">
        <f t="shared" si="122"/>
        <v>0</v>
      </c>
      <c r="H315" s="152">
        <f>SUMIF('Flt III'!D:D,A315,'Flt III'!E:E)/3.2808^2</f>
        <v>0</v>
      </c>
      <c r="I315" s="152">
        <f>SUMIF('Flt IIa'!A:A,A315,'Flt IIa'!G:G)</f>
        <v>0</v>
      </c>
      <c r="J315" s="152">
        <f>SUMIF(Comp!$A$75:$A$400,Areas!A315,Comp!$F$75:$F$400)</f>
        <v>0</v>
      </c>
      <c r="K315" s="152">
        <f>SUMIF(Comp!$A$75:$A$400,Areas!A315,Comp!$G$75:$G$400)</f>
        <v>0</v>
      </c>
      <c r="L315" s="152"/>
      <c r="M315" s="152">
        <f>SUMIF('Flt III'!D:D,A315,'Flt III'!F:F)/3.2808^3</f>
        <v>0</v>
      </c>
      <c r="N315" s="152">
        <f>SUMIF('Flt IIa'!A:A,A315,'Flt IIa'!H:H)</f>
        <v>0</v>
      </c>
      <c r="O315" s="152"/>
      <c r="P315" s="148">
        <f>R315</f>
        <v>0</v>
      </c>
      <c r="Q315" s="148">
        <f>S315</f>
        <v>0</v>
      </c>
    </row>
    <row r="316" spans="1:17" s="138" customFormat="1">
      <c r="A316" s="136">
        <v>2.5</v>
      </c>
      <c r="B316" s="138" t="str">
        <f>Comp!B278</f>
        <v>PERSONNEL STORES</v>
      </c>
      <c r="C316" s="149">
        <f>C317+C325+C330+C333+C335</f>
        <v>60.109728739714775</v>
      </c>
      <c r="D316" s="149">
        <f>D317+D325+D330+D333+D335</f>
        <v>52.805725440000003</v>
      </c>
      <c r="E316" s="149">
        <f t="shared" si="122"/>
        <v>45.7</v>
      </c>
      <c r="F316" s="149">
        <f t="shared" si="122"/>
        <v>45.7</v>
      </c>
      <c r="H316" s="151">
        <f>SUMIF('Flt III'!D:D,A316,'Flt III'!E:E)/3.2808^2</f>
        <v>0</v>
      </c>
      <c r="I316" s="151">
        <f>SUMIF('Flt IIa'!A:A,A316,'Flt IIa'!G:G)</f>
        <v>0</v>
      </c>
      <c r="J316" s="151">
        <f>SUMIF(Comp!$A$75:$A$400,Areas!A316,Comp!$F$75:$F$400)</f>
        <v>45.7</v>
      </c>
      <c r="K316" s="151">
        <f>SUMIF(Comp!$A$75:$A$400,Areas!A316,Comp!$G$75:$G$400)</f>
        <v>45.7</v>
      </c>
      <c r="L316" s="151"/>
      <c r="M316" s="151">
        <f>SUMIF('Flt III'!D:D,A316,'Flt III'!F:F)/3.2808^3</f>
        <v>0</v>
      </c>
      <c r="N316" s="151">
        <f>SUMIF('Flt IIa'!A:A,A316,'Flt IIa'!H:H)</f>
        <v>0</v>
      </c>
      <c r="O316" s="151"/>
      <c r="P316" s="149">
        <f>P317+P325+P330+P333+P335</f>
        <v>171.43644319336732</v>
      </c>
      <c r="Q316" s="149">
        <f>Q317+Q325+Q330+Q333+Q335</f>
        <v>157.75315463700002</v>
      </c>
    </row>
    <row r="317" spans="1:17" s="133" customFormat="1">
      <c r="A317" s="139">
        <v>2.5099999999999998</v>
      </c>
      <c r="B317" s="133" t="str">
        <f>Comp!B279</f>
        <v>BAGGAGE STOREROOMS</v>
      </c>
      <c r="C317" s="148">
        <f>IF(H317=0,SUM(C318:C321)+SUM(C322:C324),H317)</f>
        <v>50.633388196513998</v>
      </c>
      <c r="D317" s="148">
        <f t="shared" ref="D317:F317" si="140">IF(I317=0,SUM(D318:D321)+SUM(D322:D324),I317)</f>
        <v>28.242524160000002</v>
      </c>
      <c r="E317" s="148">
        <f t="shared" si="140"/>
        <v>25.6</v>
      </c>
      <c r="F317" s="148">
        <f t="shared" si="140"/>
        <v>25.6</v>
      </c>
      <c r="H317" s="152">
        <f>SUMIF('Flt III'!D:D,A317,'Flt III'!E:E)/3.2808^2</f>
        <v>0</v>
      </c>
      <c r="I317" s="152">
        <f>SUMIF('Flt IIa'!A:A,A317,'Flt IIa'!G:G)</f>
        <v>28.242524160000002</v>
      </c>
      <c r="J317" s="152">
        <f>SUMIF(Comp!$A$75:$A$400,Areas!A317,Comp!$F$75:$F$400)</f>
        <v>25.6</v>
      </c>
      <c r="K317" s="152">
        <f>SUMIF(Comp!$A$75:$A$400,Areas!A317,Comp!$G$75:$G$400)</f>
        <v>25.6</v>
      </c>
      <c r="L317" s="152"/>
      <c r="M317" s="152">
        <f>SUMIF('Flt III'!D:D,A317,'Flt III'!F:F)/3.2808^3</f>
        <v>0</v>
      </c>
      <c r="N317" s="152">
        <f>SUMIF('Flt IIa'!A:A,A317,'Flt IIa'!H:H)</f>
        <v>95.371140696000012</v>
      </c>
      <c r="O317" s="152"/>
      <c r="P317" s="148">
        <f>IF(M317=0,SUM(P318:P321)+SUM(P322:P324),M317)</f>
        <v>147.11138460349244</v>
      </c>
      <c r="Q317" s="148">
        <f>IF(N317=0,SUM(Q318:Q321)+SUM(Q322:Q324),N317)</f>
        <v>95.371140696000012</v>
      </c>
    </row>
    <row r="318" spans="1:17" s="147" customFormat="1">
      <c r="A318" s="145" t="s">
        <v>1029</v>
      </c>
      <c r="C318" s="146">
        <f t="shared" ref="C318:D324" si="141">H318</f>
        <v>4.6452649721572472</v>
      </c>
      <c r="D318" s="146">
        <f t="shared" si="141"/>
        <v>0</v>
      </c>
      <c r="E318" s="146">
        <f t="shared" si="122"/>
        <v>0</v>
      </c>
      <c r="F318" s="146">
        <f t="shared" si="122"/>
        <v>0</v>
      </c>
      <c r="H318" s="154">
        <f>SUMIF('Flt III'!D:D,A318,'Flt III'!E:E)/3.2808^2</f>
        <v>4.6452649721572472</v>
      </c>
      <c r="I318" s="154">
        <f>SUMIF('Flt IIa'!A:A,A318,'Flt IIa'!G:G)</f>
        <v>0</v>
      </c>
      <c r="J318" s="154">
        <f>SUMIF(Comp!$A$75:$A$400,Areas!A318,Comp!$F$75:$F$400)</f>
        <v>0</v>
      </c>
      <c r="K318" s="154">
        <f>SUMIF(Comp!$A$75:$A$400,Areas!A318,Comp!$G$75:$G$400)</f>
        <v>0</v>
      </c>
      <c r="L318" s="154"/>
      <c r="M318" s="154">
        <f>SUMIF('Flt III'!D:D,A318,'Flt III'!F:F)/3.2808^3</f>
        <v>10.166118782031527</v>
      </c>
      <c r="N318" s="154">
        <f>SUMIF('Flt IIa'!A:A,A318,'Flt IIa'!H:H)</f>
        <v>0</v>
      </c>
      <c r="O318" s="154"/>
      <c r="P318" s="146">
        <f t="shared" ref="P318:P321" si="142">M318</f>
        <v>10.166118782031527</v>
      </c>
      <c r="Q318" s="146">
        <f t="shared" ref="Q318:Q321" si="143">S318</f>
        <v>0</v>
      </c>
    </row>
    <row r="319" spans="1:17" s="147" customFormat="1">
      <c r="A319" s="145" t="s">
        <v>1026</v>
      </c>
      <c r="C319" s="146">
        <f t="shared" si="141"/>
        <v>7.8969504526673209</v>
      </c>
      <c r="D319" s="146">
        <f t="shared" si="141"/>
        <v>0</v>
      </c>
      <c r="E319" s="146">
        <f t="shared" si="122"/>
        <v>0</v>
      </c>
      <c r="F319" s="146">
        <f t="shared" si="122"/>
        <v>0</v>
      </c>
      <c r="H319" s="154">
        <f>SUMIF('Flt III'!D:D,A319,'Flt III'!E:E)/3.2808^2</f>
        <v>7.8969504526673209</v>
      </c>
      <c r="I319" s="154">
        <f>SUMIF('Flt IIa'!A:A,A319,'Flt IIa'!G:G)</f>
        <v>0</v>
      </c>
      <c r="J319" s="154">
        <f>SUMIF(Comp!$A$75:$A$400,Areas!A319,Comp!$F$75:$F$400)</f>
        <v>0</v>
      </c>
      <c r="K319" s="154">
        <f>SUMIF(Comp!$A$75:$A$400,Areas!A319,Comp!$G$75:$G$400)</f>
        <v>0</v>
      </c>
      <c r="L319" s="154"/>
      <c r="M319" s="154">
        <f>SUMIF('Flt III'!D:D,A319,'Flt III'!F:F)/3.2808^3</f>
        <v>32.395654280345589</v>
      </c>
      <c r="N319" s="154">
        <f>SUMIF('Flt IIa'!A:A,A319,'Flt IIa'!H:H)</f>
        <v>0</v>
      </c>
      <c r="O319" s="154"/>
      <c r="P319" s="146">
        <f t="shared" si="142"/>
        <v>32.395654280345589</v>
      </c>
      <c r="Q319" s="146">
        <f t="shared" si="143"/>
        <v>0</v>
      </c>
    </row>
    <row r="320" spans="1:17" s="147" customFormat="1">
      <c r="A320" s="145">
        <v>2.5100300299999998</v>
      </c>
      <c r="C320" s="146">
        <f t="shared" si="141"/>
        <v>19.045586385844715</v>
      </c>
      <c r="D320" s="146">
        <f t="shared" si="141"/>
        <v>0</v>
      </c>
      <c r="E320" s="146">
        <f t="shared" si="122"/>
        <v>0</v>
      </c>
      <c r="F320" s="146">
        <f t="shared" si="122"/>
        <v>0</v>
      </c>
      <c r="H320" s="154">
        <f>SUMIF('Flt III'!D:D,A320,'Flt III'!E:E)/3.2808^2</f>
        <v>19.045586385844715</v>
      </c>
      <c r="I320" s="154">
        <f>SUMIF('Flt IIa'!A:A,A320,'Flt IIa'!G:G)</f>
        <v>0</v>
      </c>
      <c r="J320" s="154">
        <f>SUMIF(Comp!$A$75:$A$400,Areas!A320,Comp!$F$75:$F$400)</f>
        <v>0</v>
      </c>
      <c r="K320" s="154">
        <f>SUMIF(Comp!$A$75:$A$400,Areas!A320,Comp!$G$75:$G$400)</f>
        <v>0</v>
      </c>
      <c r="L320" s="154"/>
      <c r="M320" s="154">
        <f>SUMIF('Flt III'!D:D,A320,'Flt III'!F:F)/3.2808^3</f>
        <v>52.274805770557663</v>
      </c>
      <c r="N320" s="154">
        <f>SUMIF('Flt IIa'!A:A,A320,'Flt IIa'!H:H)</f>
        <v>0</v>
      </c>
      <c r="O320" s="154"/>
      <c r="P320" s="146">
        <f t="shared" si="142"/>
        <v>52.274805770557663</v>
      </c>
      <c r="Q320" s="146">
        <f t="shared" si="143"/>
        <v>0</v>
      </c>
    </row>
    <row r="321" spans="1:17" s="147" customFormat="1">
      <c r="A321" s="145" t="s">
        <v>1021</v>
      </c>
      <c r="C321" s="146">
        <f t="shared" si="141"/>
        <v>19.045586385844715</v>
      </c>
      <c r="D321" s="146">
        <f t="shared" si="141"/>
        <v>0</v>
      </c>
      <c r="E321" s="146">
        <f t="shared" si="122"/>
        <v>0</v>
      </c>
      <c r="F321" s="146">
        <f t="shared" si="122"/>
        <v>0</v>
      </c>
      <c r="H321" s="154">
        <f>SUMIF('Flt III'!D:D,A321,'Flt III'!E:E)/3.2808^2</f>
        <v>19.045586385844715</v>
      </c>
      <c r="I321" s="154">
        <f>SUMIF('Flt IIa'!A:A,A321,'Flt IIa'!G:G)</f>
        <v>0</v>
      </c>
      <c r="J321" s="154">
        <f>SUMIF(Comp!$A$75:$A$400,Areas!A321,Comp!$F$75:$F$400)</f>
        <v>0</v>
      </c>
      <c r="K321" s="154">
        <f>SUMIF(Comp!$A$75:$A$400,Areas!A321,Comp!$G$75:$G$400)</f>
        <v>0</v>
      </c>
      <c r="L321" s="154"/>
      <c r="M321" s="154">
        <f>SUMIF('Flt III'!D:D,A321,'Flt III'!F:F)/3.2808^3</f>
        <v>52.274805770557663</v>
      </c>
      <c r="N321" s="154">
        <f>SUMIF('Flt IIa'!A:A,A321,'Flt IIa'!H:H)</f>
        <v>0</v>
      </c>
      <c r="O321" s="154"/>
      <c r="P321" s="146">
        <f t="shared" si="142"/>
        <v>52.274805770557663</v>
      </c>
      <c r="Q321" s="146">
        <f t="shared" si="143"/>
        <v>0</v>
      </c>
    </row>
    <row r="322" spans="1:17" s="132" customFormat="1">
      <c r="A322" s="141">
        <v>2.5110000000000001</v>
      </c>
      <c r="B322" s="132" t="str">
        <f>Comp!B280</f>
        <v>OFFICER BAGGAGE STRM</v>
      </c>
      <c r="C322" s="142">
        <f t="shared" si="141"/>
        <v>0</v>
      </c>
      <c r="D322" s="142">
        <f t="shared" si="141"/>
        <v>0</v>
      </c>
      <c r="E322" s="142">
        <f t="shared" si="122"/>
        <v>7.8</v>
      </c>
      <c r="F322" s="142">
        <f t="shared" si="122"/>
        <v>7.8</v>
      </c>
      <c r="H322" s="153">
        <f>SUMIF('Flt III'!D:D,A322,'Flt III'!E:E)/3.2808^2</f>
        <v>0</v>
      </c>
      <c r="I322" s="153">
        <f>SUMIF('Flt IIa'!A:A,A322,'Flt IIa'!G:G)</f>
        <v>0</v>
      </c>
      <c r="J322" s="153">
        <f>SUMIF(Comp!$A$75:$A$400,Areas!A322,Comp!$F$75:$F$400)</f>
        <v>7.8</v>
      </c>
      <c r="K322" s="153">
        <f>SUMIF(Comp!$A$75:$A$400,Areas!A322,Comp!$G$75:$G$400)</f>
        <v>7.8</v>
      </c>
      <c r="L322" s="153"/>
      <c r="M322" s="153">
        <f>SUMIF('Flt III'!D:D,A322,'Flt III'!F:F)/3.2808^3</f>
        <v>0</v>
      </c>
      <c r="N322" s="153">
        <f>SUMIF('Flt IIa'!A:A,A322,'Flt IIa'!H:H)</f>
        <v>0</v>
      </c>
      <c r="O322" s="153"/>
      <c r="P322" s="142">
        <f t="shared" ref="P322:Q324" si="144">R322</f>
        <v>0</v>
      </c>
      <c r="Q322" s="142">
        <f t="shared" si="144"/>
        <v>0</v>
      </c>
    </row>
    <row r="323" spans="1:17" s="132" customFormat="1">
      <c r="A323" s="141">
        <v>2.512</v>
      </c>
      <c r="B323" s="132" t="str">
        <f>Comp!B281</f>
        <v>CPO BAGGAGE STRM</v>
      </c>
      <c r="C323" s="142">
        <f t="shared" si="141"/>
        <v>0</v>
      </c>
      <c r="D323" s="142">
        <f t="shared" si="141"/>
        <v>0</v>
      </c>
      <c r="E323" s="142">
        <f t="shared" si="122"/>
        <v>3.2</v>
      </c>
      <c r="F323" s="142">
        <f t="shared" si="122"/>
        <v>3.2</v>
      </c>
      <c r="H323" s="153">
        <f>SUMIF('Flt III'!D:D,A323,'Flt III'!E:E)/3.2808^2</f>
        <v>0</v>
      </c>
      <c r="I323" s="153">
        <f>SUMIF('Flt IIa'!A:A,A323,'Flt IIa'!G:G)</f>
        <v>0</v>
      </c>
      <c r="J323" s="153">
        <f>SUMIF(Comp!$A$75:$A$400,Areas!A323,Comp!$F$75:$F$400)</f>
        <v>3.2</v>
      </c>
      <c r="K323" s="153">
        <f>SUMIF(Comp!$A$75:$A$400,Areas!A323,Comp!$G$75:$G$400)</f>
        <v>3.2</v>
      </c>
      <c r="L323" s="153"/>
      <c r="M323" s="153">
        <f>SUMIF('Flt III'!D:D,A323,'Flt III'!F:F)/3.2808^3</f>
        <v>0</v>
      </c>
      <c r="N323" s="153">
        <f>SUMIF('Flt IIa'!A:A,A323,'Flt IIa'!H:H)</f>
        <v>0</v>
      </c>
      <c r="O323" s="153"/>
      <c r="P323" s="142">
        <f t="shared" si="144"/>
        <v>0</v>
      </c>
      <c r="Q323" s="142">
        <f t="shared" si="144"/>
        <v>0</v>
      </c>
    </row>
    <row r="324" spans="1:17" s="132" customFormat="1">
      <c r="A324" s="141">
        <v>2.5129999999999999</v>
      </c>
      <c r="B324" s="132" t="str">
        <f>Comp!B282</f>
        <v>CREW BAGGAGE STRM</v>
      </c>
      <c r="C324" s="142">
        <f t="shared" si="141"/>
        <v>0</v>
      </c>
      <c r="D324" s="142">
        <f t="shared" si="141"/>
        <v>0</v>
      </c>
      <c r="E324" s="142">
        <f t="shared" si="122"/>
        <v>14.5</v>
      </c>
      <c r="F324" s="142">
        <f t="shared" si="122"/>
        <v>14.5</v>
      </c>
      <c r="H324" s="153">
        <f>SUMIF('Flt III'!D:D,A324,'Flt III'!E:E)/3.2808^2</f>
        <v>0</v>
      </c>
      <c r="I324" s="153">
        <f>SUMIF('Flt IIa'!A:A,A324,'Flt IIa'!G:G)</f>
        <v>0</v>
      </c>
      <c r="J324" s="153">
        <f>SUMIF(Comp!$A$75:$A$400,Areas!A324,Comp!$F$75:$F$400)</f>
        <v>14.5</v>
      </c>
      <c r="K324" s="153">
        <f>SUMIF(Comp!$A$75:$A$400,Areas!A324,Comp!$G$75:$G$400)</f>
        <v>14.5</v>
      </c>
      <c r="L324" s="153"/>
      <c r="M324" s="153">
        <f>SUMIF('Flt III'!D:D,A324,'Flt III'!F:F)/3.2808^3</f>
        <v>0</v>
      </c>
      <c r="N324" s="153">
        <f>SUMIF('Flt IIa'!A:A,A324,'Flt IIa'!H:H)</f>
        <v>0</v>
      </c>
      <c r="O324" s="153"/>
      <c r="P324" s="142">
        <f t="shared" si="144"/>
        <v>0</v>
      </c>
      <c r="Q324" s="142">
        <f t="shared" si="144"/>
        <v>0</v>
      </c>
    </row>
    <row r="325" spans="1:17" s="133" customFormat="1">
      <c r="A325" s="139">
        <v>2.52</v>
      </c>
      <c r="B325" s="133" t="str">
        <f>Comp!B283</f>
        <v>MESSROOM STORES</v>
      </c>
      <c r="C325" s="148">
        <f>IF(H325=0,C326+C327+C329,I325)</f>
        <v>1.1148635933177393</v>
      </c>
      <c r="D325" s="148">
        <f t="shared" ref="D325:F325" si="145">IF(I325=0,D326+D327+D329,J325)</f>
        <v>12.3</v>
      </c>
      <c r="E325" s="148">
        <f t="shared" si="145"/>
        <v>12.3</v>
      </c>
      <c r="F325" s="148">
        <f t="shared" si="145"/>
        <v>0</v>
      </c>
      <c r="H325" s="152">
        <f>SUMIF('Flt III'!D:D,A325,'Flt III'!E:E)/3.2808^2</f>
        <v>0</v>
      </c>
      <c r="I325" s="152">
        <f>SUMIF('Flt IIa'!A:A,A325,'Flt IIa'!G:G)</f>
        <v>8.1754675200000015</v>
      </c>
      <c r="J325" s="152">
        <f>SUMIF(Comp!$A$75:$A$400,Areas!A325,Comp!$F$75:$F$400)</f>
        <v>12.3</v>
      </c>
      <c r="K325" s="152">
        <f>SUMIF(Comp!$A$75:$A$400,Areas!A325,Comp!$G$75:$G$400)</f>
        <v>12.3</v>
      </c>
      <c r="L325" s="152"/>
      <c r="M325" s="152">
        <f>SUMIF('Flt III'!D:D,A325,'Flt III'!F:F)/3.2808^3</f>
        <v>0</v>
      </c>
      <c r="N325" s="152">
        <f>SUMIF('Flt IIa'!A:A,A325,'Flt IIa'!H:H)</f>
        <v>24.862191665999998</v>
      </c>
      <c r="O325" s="152"/>
      <c r="P325" s="148">
        <f>IF(M325=0,P326+P327+P329,M325)</f>
        <v>2.775152202337297</v>
      </c>
      <c r="Q325" s="148">
        <f>IF(N325=0,Q326+Q327+Q329,N325)</f>
        <v>24.862191665999998</v>
      </c>
    </row>
    <row r="326" spans="1:17" s="132" customFormat="1">
      <c r="A326" s="141">
        <v>2.5209999999999999</v>
      </c>
      <c r="B326" s="132" t="str">
        <f>Comp!B284</f>
        <v>WARDROOM STOREROOM</v>
      </c>
      <c r="C326" s="142">
        <f t="shared" ref="C326:D326" si="146">H326</f>
        <v>0</v>
      </c>
      <c r="D326" s="142">
        <f t="shared" si="146"/>
        <v>0</v>
      </c>
      <c r="E326" s="142">
        <f t="shared" si="122"/>
        <v>3.9</v>
      </c>
      <c r="F326" s="142">
        <f t="shared" si="122"/>
        <v>3.9</v>
      </c>
      <c r="H326" s="153">
        <f>SUMIF('Flt III'!D:D,A326,'Flt III'!E:E)/3.2808^2</f>
        <v>0</v>
      </c>
      <c r="I326" s="153">
        <f>SUMIF('Flt IIa'!A:A,A326,'Flt IIa'!G:G)</f>
        <v>0</v>
      </c>
      <c r="J326" s="153">
        <f>SUMIF(Comp!$A$75:$A$400,Areas!A326,Comp!$F$75:$F$400)</f>
        <v>3.9</v>
      </c>
      <c r="K326" s="153">
        <f>SUMIF(Comp!$A$75:$A$400,Areas!A326,Comp!$G$75:$G$400)</f>
        <v>3.9</v>
      </c>
      <c r="L326" s="153"/>
      <c r="M326" s="153">
        <f>SUMIF('Flt III'!D:D,A326,'Flt III'!F:F)/3.2808^3</f>
        <v>0</v>
      </c>
      <c r="N326" s="153">
        <f>SUMIF('Flt IIa'!A:A,A326,'Flt IIa'!H:H)</f>
        <v>0</v>
      </c>
      <c r="O326" s="153"/>
      <c r="P326" s="142">
        <f t="shared" ref="P326:Q326" si="147">R326</f>
        <v>0</v>
      </c>
      <c r="Q326" s="142">
        <f t="shared" si="147"/>
        <v>0</v>
      </c>
    </row>
    <row r="327" spans="1:17" s="132" customFormat="1">
      <c r="A327" s="141">
        <v>2.5219999999999998</v>
      </c>
      <c r="B327" s="132" t="str">
        <f>Comp!B285</f>
        <v>CPO STOREROOM</v>
      </c>
      <c r="C327" s="142">
        <f>SUM(C328)</f>
        <v>1.1148635933177393</v>
      </c>
      <c r="D327" s="142">
        <f>SUM(D328)</f>
        <v>0</v>
      </c>
      <c r="E327" s="142">
        <f t="shared" si="122"/>
        <v>6.5</v>
      </c>
      <c r="F327" s="142">
        <f t="shared" si="122"/>
        <v>6.5</v>
      </c>
      <c r="H327" s="153">
        <f>SUMIF('Flt III'!D:D,A327,'Flt III'!E:E)/3.2808^2</f>
        <v>0</v>
      </c>
      <c r="I327" s="153">
        <f>SUMIF('Flt IIa'!A:A,A327,'Flt IIa'!G:G)</f>
        <v>0</v>
      </c>
      <c r="J327" s="153">
        <f>SUMIF(Comp!$A$75:$A$400,Areas!A327,Comp!$F$75:$F$400)</f>
        <v>6.5</v>
      </c>
      <c r="K327" s="153">
        <f>SUMIF(Comp!$A$75:$A$400,Areas!A327,Comp!$G$75:$G$400)</f>
        <v>6.5</v>
      </c>
      <c r="L327" s="153"/>
      <c r="M327" s="153">
        <f>SUMIF('Flt III'!D:D,A327,'Flt III'!F:F)/3.2808^3</f>
        <v>0</v>
      </c>
      <c r="N327" s="153">
        <f>SUMIF('Flt IIa'!A:A,A327,'Flt IIa'!H:H)</f>
        <v>0</v>
      </c>
      <c r="O327" s="153"/>
      <c r="P327" s="142">
        <f>IF(M327=0,SUM(P328),M327)</f>
        <v>2.775152202337297</v>
      </c>
      <c r="Q327" s="142">
        <f>IF(N327=0,SUM(Q328),N327)</f>
        <v>0</v>
      </c>
    </row>
    <row r="328" spans="1:17" s="147" customFormat="1">
      <c r="A328" s="145" t="s">
        <v>1018</v>
      </c>
      <c r="C328" s="146">
        <f t="shared" ref="C328:D329" si="148">H328</f>
        <v>1.1148635933177393</v>
      </c>
      <c r="D328" s="146">
        <f t="shared" si="148"/>
        <v>0</v>
      </c>
      <c r="E328" s="146">
        <f t="shared" si="122"/>
        <v>0</v>
      </c>
      <c r="F328" s="146">
        <f t="shared" si="122"/>
        <v>0</v>
      </c>
      <c r="H328" s="154">
        <f>SUMIF('Flt III'!D:D,A328,'Flt III'!E:E)/3.2808^2</f>
        <v>1.1148635933177393</v>
      </c>
      <c r="I328" s="154">
        <f>SUMIF('Flt IIa'!A:A,A328,'Flt IIa'!G:G)</f>
        <v>0</v>
      </c>
      <c r="J328" s="154">
        <f>SUMIF(Comp!$A$75:$A$400,Areas!A328,Comp!$F$75:$F$400)</f>
        <v>0</v>
      </c>
      <c r="K328" s="154">
        <f>SUMIF(Comp!$A$75:$A$400,Areas!A328,Comp!$G$75:$G$400)</f>
        <v>0</v>
      </c>
      <c r="L328" s="154"/>
      <c r="M328" s="154">
        <f>SUMIF('Flt III'!D:D,A328,'Flt III'!F:F)/3.2808^3</f>
        <v>2.775152202337297</v>
      </c>
      <c r="N328" s="154">
        <f>SUMIF('Flt IIa'!A:A,A328,'Flt IIa'!H:H)</f>
        <v>0</v>
      </c>
      <c r="O328" s="154"/>
      <c r="P328" s="146">
        <f>M328</f>
        <v>2.775152202337297</v>
      </c>
      <c r="Q328" s="146">
        <f>S328</f>
        <v>0</v>
      </c>
    </row>
    <row r="329" spans="1:17" s="132" customFormat="1">
      <c r="A329" s="141">
        <v>2.5230000000000001</v>
      </c>
      <c r="B329" s="132" t="str">
        <f>Comp!B286</f>
        <v>COMMANDING OFFICER STRM</v>
      </c>
      <c r="C329" s="142">
        <f t="shared" si="148"/>
        <v>0</v>
      </c>
      <c r="D329" s="142">
        <f t="shared" si="148"/>
        <v>0</v>
      </c>
      <c r="E329" s="142">
        <f t="shared" si="122"/>
        <v>1.9</v>
      </c>
      <c r="F329" s="142">
        <f t="shared" si="122"/>
        <v>1.9</v>
      </c>
      <c r="H329" s="153">
        <f>SUMIF('Flt III'!D:D,A329,'Flt III'!E:E)/3.2808^2</f>
        <v>0</v>
      </c>
      <c r="I329" s="153">
        <f>SUMIF('Flt IIa'!A:A,A329,'Flt IIa'!G:G)</f>
        <v>0</v>
      </c>
      <c r="J329" s="153">
        <f>SUMIF(Comp!$A$75:$A$400,Areas!A329,Comp!$F$75:$F$400)</f>
        <v>1.9</v>
      </c>
      <c r="K329" s="153">
        <f>SUMIF(Comp!$A$75:$A$400,Areas!A329,Comp!$G$75:$G$400)</f>
        <v>1.9</v>
      </c>
      <c r="L329" s="153"/>
      <c r="M329" s="153">
        <f>SUMIF('Flt III'!D:D,A329,'Flt III'!F:F)/3.2808^3</f>
        <v>0</v>
      </c>
      <c r="N329" s="153">
        <f>SUMIF('Flt IIa'!A:A,A329,'Flt IIa'!H:H)</f>
        <v>0</v>
      </c>
      <c r="O329" s="153"/>
      <c r="P329" s="142">
        <f t="shared" ref="P329:Q329" si="149">R329</f>
        <v>0</v>
      </c>
      <c r="Q329" s="142">
        <f t="shared" si="149"/>
        <v>0</v>
      </c>
    </row>
    <row r="330" spans="1:17" s="133" customFormat="1">
      <c r="A330" s="139">
        <v>2.5499999999999998</v>
      </c>
      <c r="B330" s="133" t="str">
        <f>Comp!B287</f>
        <v>FOUL WEATHER GEAR</v>
      </c>
      <c r="C330" s="148">
        <f>IF(H330=0,SUM(C331)+SUM(C332),H330)</f>
        <v>7.2466133565653061</v>
      </c>
      <c r="D330" s="148">
        <f t="shared" ref="D330:F330" si="150">IF(I330=0,SUM(D331)+SUM(D332),I330)</f>
        <v>12.263201280000002</v>
      </c>
      <c r="E330" s="148">
        <f t="shared" si="150"/>
        <v>2.9</v>
      </c>
      <c r="F330" s="148">
        <f t="shared" si="150"/>
        <v>2.9</v>
      </c>
      <c r="H330" s="152">
        <f>SUMIF('Flt III'!D:D,A330,'Flt III'!E:E)/3.2808^2</f>
        <v>0</v>
      </c>
      <c r="I330" s="152">
        <f>SUMIF('Flt IIa'!A:A,A330,'Flt IIa'!G:G)</f>
        <v>12.263201280000002</v>
      </c>
      <c r="J330" s="152">
        <f>SUMIF(Comp!$A$75:$A$400,Areas!A330,Comp!$F$75:$F$400)</f>
        <v>2.9</v>
      </c>
      <c r="K330" s="152">
        <f>SUMIF(Comp!$A$75:$A$400,Areas!A330,Comp!$G$75:$G$400)</f>
        <v>2.9</v>
      </c>
      <c r="L330" s="152"/>
      <c r="M330" s="152">
        <f>SUMIF('Flt III'!D:D,A330,'Flt III'!F:F)/3.2808^3</f>
        <v>0</v>
      </c>
      <c r="N330" s="152">
        <f>SUMIF('Flt IIa'!A:A,A330,'Flt IIa'!H:H)</f>
        <v>37.519822274999996</v>
      </c>
      <c r="O330" s="152"/>
      <c r="P330" s="148">
        <f>IF(M330=0,SUM(P331)+SUM(P332),M330)</f>
        <v>18.774754185200287</v>
      </c>
      <c r="Q330" s="148">
        <f>IF(N330=0,SUM(Q331)+SUM(Q332),N330)</f>
        <v>37.519822274999996</v>
      </c>
    </row>
    <row r="331" spans="1:17" s="147" customFormat="1">
      <c r="A331" s="145" t="s">
        <v>1014</v>
      </c>
      <c r="C331" s="146">
        <f t="shared" ref="C331:D332" si="151">H331</f>
        <v>7.2466133565653061</v>
      </c>
      <c r="D331" s="146">
        <f t="shared" si="151"/>
        <v>0</v>
      </c>
      <c r="E331" s="146">
        <f t="shared" si="122"/>
        <v>0</v>
      </c>
      <c r="F331" s="146">
        <f t="shared" si="122"/>
        <v>0</v>
      </c>
      <c r="H331" s="154">
        <f>SUMIF('Flt III'!D:D,A331,'Flt III'!E:E)/3.2808^2</f>
        <v>7.2466133565653061</v>
      </c>
      <c r="I331" s="154">
        <f>SUMIF('Flt IIa'!A:A,A331,'Flt IIa'!G:G)</f>
        <v>0</v>
      </c>
      <c r="J331" s="154">
        <f>SUMIF(Comp!$A$75:$A$400,Areas!A331,Comp!$F$75:$F$400)</f>
        <v>0</v>
      </c>
      <c r="K331" s="154">
        <f>SUMIF(Comp!$A$75:$A$400,Areas!A331,Comp!$G$75:$G$400)</f>
        <v>0</v>
      </c>
      <c r="L331" s="154"/>
      <c r="M331" s="154">
        <f>SUMIF('Flt III'!D:D,A331,'Flt III'!F:F)/3.2808^3</f>
        <v>18.774754185200287</v>
      </c>
      <c r="N331" s="154">
        <f>SUMIF('Flt IIa'!A:A,A331,'Flt IIa'!H:H)</f>
        <v>0</v>
      </c>
      <c r="O331" s="154"/>
      <c r="P331" s="146">
        <f>M331</f>
        <v>18.774754185200287</v>
      </c>
      <c r="Q331" s="146">
        <f>S331</f>
        <v>0</v>
      </c>
    </row>
    <row r="332" spans="1:17" s="132" customFormat="1">
      <c r="A332" s="141">
        <v>2.5510000000000002</v>
      </c>
      <c r="B332" s="132" t="str">
        <f>Comp!B288</f>
        <v>FOUL WEATHER GEAR LOCKER</v>
      </c>
      <c r="C332" s="142">
        <f t="shared" si="151"/>
        <v>0</v>
      </c>
      <c r="D332" s="142">
        <f t="shared" si="151"/>
        <v>0</v>
      </c>
      <c r="E332" s="142">
        <f t="shared" si="122"/>
        <v>2.9</v>
      </c>
      <c r="F332" s="142">
        <f t="shared" si="122"/>
        <v>2.9</v>
      </c>
      <c r="H332" s="153">
        <f>SUMIF('Flt III'!D:D,A332,'Flt III'!E:E)/3.2808^2</f>
        <v>0</v>
      </c>
      <c r="I332" s="153">
        <f>SUMIF('Flt IIa'!A:A,A332,'Flt IIa'!G:G)</f>
        <v>0</v>
      </c>
      <c r="J332" s="153">
        <f>SUMIF(Comp!$A$75:$A$400,Areas!A332,Comp!$F$75:$F$400)</f>
        <v>2.9</v>
      </c>
      <c r="K332" s="153">
        <f>SUMIF(Comp!$A$75:$A$400,Areas!A332,Comp!$G$75:$G$400)</f>
        <v>2.9</v>
      </c>
      <c r="L332" s="153"/>
      <c r="M332" s="153">
        <f>SUMIF('Flt III'!D:D,A332,'Flt III'!F:F)/3.2808^3</f>
        <v>0</v>
      </c>
      <c r="N332" s="153">
        <f>SUMIF('Flt IIa'!A:A,A332,'Flt IIa'!H:H)</f>
        <v>0</v>
      </c>
      <c r="O332" s="153"/>
      <c r="P332" s="142">
        <f t="shared" ref="P332:Q332" si="152">R332</f>
        <v>0</v>
      </c>
      <c r="Q332" s="142">
        <f t="shared" si="152"/>
        <v>0</v>
      </c>
    </row>
    <row r="333" spans="1:17" s="133" customFormat="1">
      <c r="A333" s="139">
        <v>2.56</v>
      </c>
      <c r="B333" s="133" t="str">
        <f>Comp!B289</f>
        <v>LINEN STOWAGE</v>
      </c>
      <c r="C333" s="148">
        <f>C334</f>
        <v>1.1148635933177393</v>
      </c>
      <c r="D333" s="148">
        <f>D334</f>
        <v>0</v>
      </c>
      <c r="E333" s="148">
        <f t="shared" si="122"/>
        <v>2.7</v>
      </c>
      <c r="F333" s="148">
        <f t="shared" si="122"/>
        <v>2.7</v>
      </c>
      <c r="H333" s="152">
        <f>SUMIF('Flt III'!D:D,A333,'Flt III'!E:E)/3.2808^2</f>
        <v>0</v>
      </c>
      <c r="I333" s="152">
        <f>SUMIF('Flt IIa'!A:A,A333,'Flt IIa'!G:G)</f>
        <v>3.0658003200000001</v>
      </c>
      <c r="J333" s="152">
        <f>SUMIF(Comp!$A$75:$A$400,Areas!A333,Comp!$F$75:$F$400)</f>
        <v>2.7</v>
      </c>
      <c r="K333" s="152">
        <f>SUMIF(Comp!$A$75:$A$400,Areas!A333,Comp!$G$75:$G$400)</f>
        <v>2.7</v>
      </c>
      <c r="L333" s="152"/>
      <c r="M333" s="152">
        <f>SUMIF('Flt III'!D:D,A333,'Flt III'!F:F)/3.2808^3</f>
        <v>0</v>
      </c>
      <c r="N333" s="152">
        <f>SUMIF('Flt IIa'!A:A,A333,'Flt IIa'!H:H)</f>
        <v>8.3817867120000003</v>
      </c>
      <c r="O333" s="152"/>
      <c r="P333" s="148">
        <f>P334</f>
        <v>2.775152202337297</v>
      </c>
      <c r="Q333" s="148">
        <f>Q334</f>
        <v>0</v>
      </c>
    </row>
    <row r="334" spans="1:17" s="147" customFormat="1">
      <c r="A334" s="145" t="s">
        <v>1011</v>
      </c>
      <c r="C334" s="146">
        <f t="shared" ref="C334:D334" si="153">H334</f>
        <v>1.1148635933177393</v>
      </c>
      <c r="D334" s="146">
        <f t="shared" si="153"/>
        <v>0</v>
      </c>
      <c r="E334" s="146">
        <f t="shared" si="122"/>
        <v>0</v>
      </c>
      <c r="F334" s="146">
        <f t="shared" si="122"/>
        <v>0</v>
      </c>
      <c r="H334" s="154">
        <f>SUMIF('Flt III'!D:D,A334,'Flt III'!E:E)/3.2808^2</f>
        <v>1.1148635933177393</v>
      </c>
      <c r="I334" s="154">
        <f>SUMIF('Flt IIa'!A:A,A334,'Flt IIa'!G:G)</f>
        <v>0</v>
      </c>
      <c r="J334" s="154">
        <f>SUMIF(Comp!$A$75:$A$400,Areas!A334,Comp!$F$75:$F$400)</f>
        <v>0</v>
      </c>
      <c r="K334" s="154">
        <f>SUMIF(Comp!$A$75:$A$400,Areas!A334,Comp!$G$75:$G$400)</f>
        <v>0</v>
      </c>
      <c r="L334" s="154"/>
      <c r="M334" s="154">
        <f>SUMIF('Flt III'!D:D,A334,'Flt III'!F:F)/3.2808^3</f>
        <v>2.775152202337297</v>
      </c>
      <c r="N334" s="154">
        <f>SUMIF('Flt IIa'!A:A,A334,'Flt IIa'!H:H)</f>
        <v>0</v>
      </c>
      <c r="O334" s="154"/>
      <c r="P334" s="146">
        <f>M334</f>
        <v>2.775152202337297</v>
      </c>
      <c r="Q334" s="146">
        <f>S334</f>
        <v>0</v>
      </c>
    </row>
    <row r="335" spans="1:17" s="133" customFormat="1">
      <c r="A335" s="139">
        <v>2.57</v>
      </c>
      <c r="B335" s="133" t="str">
        <f>Comp!B290</f>
        <v>FOLDING CHAIR STOREROOM</v>
      </c>
      <c r="C335" s="148">
        <f>H335</f>
        <v>0</v>
      </c>
      <c r="D335" s="148">
        <f>I335</f>
        <v>0</v>
      </c>
      <c r="E335" s="148">
        <f t="shared" si="122"/>
        <v>2.2000000000000002</v>
      </c>
      <c r="F335" s="148">
        <f t="shared" si="122"/>
        <v>2.2000000000000002</v>
      </c>
      <c r="H335" s="152">
        <f>SUMIF('Flt III'!D:D,A335,'Flt III'!E:E)/3.2808^2</f>
        <v>0</v>
      </c>
      <c r="I335" s="152">
        <f>SUMIF('Flt IIa'!A:A,A335,'Flt IIa'!G:G)</f>
        <v>0</v>
      </c>
      <c r="J335" s="152">
        <f>SUMIF(Comp!$A$75:$A$400,Areas!A335,Comp!$F$75:$F$400)</f>
        <v>2.2000000000000002</v>
      </c>
      <c r="K335" s="152">
        <f>SUMIF(Comp!$A$75:$A$400,Areas!A335,Comp!$G$75:$G$400)</f>
        <v>2.2000000000000002</v>
      </c>
      <c r="L335" s="152"/>
      <c r="M335" s="152">
        <f>SUMIF('Flt III'!D:D,A335,'Flt III'!F:F)/3.2808^3</f>
        <v>0</v>
      </c>
      <c r="N335" s="152">
        <f>SUMIF('Flt IIa'!A:A,A335,'Flt IIa'!H:H)</f>
        <v>0</v>
      </c>
      <c r="O335" s="152"/>
      <c r="P335" s="148">
        <f>R335</f>
        <v>0</v>
      </c>
      <c r="Q335" s="148">
        <f>S335</f>
        <v>0</v>
      </c>
    </row>
    <row r="336" spans="1:17" s="138" customFormat="1">
      <c r="A336" s="136">
        <v>2.6</v>
      </c>
      <c r="B336" s="138" t="str">
        <f>Comp!B291</f>
        <v>CBR PROTECTION</v>
      </c>
      <c r="C336" s="149">
        <f>C337+C343+C347</f>
        <v>112.41541232620537</v>
      </c>
      <c r="D336" s="149">
        <f>D337+D343+D347</f>
        <v>111.94816320000001</v>
      </c>
      <c r="E336" s="149">
        <f t="shared" si="122"/>
        <v>103.9</v>
      </c>
      <c r="F336" s="149">
        <f t="shared" si="122"/>
        <v>106.2</v>
      </c>
      <c r="H336" s="151">
        <f>SUMIF('Flt III'!D:D,A336,'Flt III'!E:E)/3.2808^2</f>
        <v>0</v>
      </c>
      <c r="I336" s="151">
        <f>SUMIF('Flt IIa'!A:A,A336,'Flt IIa'!G:G)</f>
        <v>0</v>
      </c>
      <c r="J336" s="151">
        <f>SUMIF(Comp!$A$75:$A$400,Areas!A336,Comp!$F$75:$F$400)</f>
        <v>103.9</v>
      </c>
      <c r="K336" s="151">
        <f>SUMIF(Comp!$A$75:$A$400,Areas!A336,Comp!$G$75:$G$400)</f>
        <v>106.2</v>
      </c>
      <c r="L336" s="151"/>
      <c r="M336" s="151">
        <f>SUMIF('Flt III'!D:D,A336,'Flt III'!F:F)/3.2808^3</f>
        <v>0</v>
      </c>
      <c r="N336" s="151">
        <f>SUMIF('Flt IIa'!A:A,A336,'Flt IIa'!H:H)</f>
        <v>0</v>
      </c>
      <c r="O336" s="151"/>
      <c r="P336" s="149">
        <f>P337+P343+P347</f>
        <v>267.88714116439621</v>
      </c>
      <c r="Q336" s="149">
        <f>Q337+Q343+Q347</f>
        <v>262.32727060800005</v>
      </c>
    </row>
    <row r="337" spans="1:17" s="133" customFormat="1">
      <c r="A337" s="139">
        <v>2.61</v>
      </c>
      <c r="B337" s="133" t="str">
        <f>Comp!B292</f>
        <v>CBR DECON STATIONS</v>
      </c>
      <c r="C337" s="148">
        <f>IF(H337=0,SUM(C338:C342),H337)</f>
        <v>23.133419561343093</v>
      </c>
      <c r="D337" s="148">
        <f>IF(I337=0,SUM(D338:D342),I337)</f>
        <v>23.968984320000001</v>
      </c>
      <c r="E337" s="148">
        <f t="shared" ref="E337:F337" si="154">IF(J337=0,SUM(E338:E342),J337)</f>
        <v>27.2</v>
      </c>
      <c r="F337" s="148">
        <f t="shared" si="154"/>
        <v>27.2</v>
      </c>
      <c r="H337" s="152">
        <f>SUMIF('Flt III'!D:D,A337,'Flt III'!E:E)/3.2808^2</f>
        <v>0</v>
      </c>
      <c r="I337" s="152">
        <f>SUMIF('Flt IIa'!A:A,A337,'Flt IIa'!G:G)</f>
        <v>23.968984320000001</v>
      </c>
      <c r="J337" s="152">
        <f>SUMIF(Comp!$A$75:$A$400,Areas!A337,Comp!$F$75:$F$400)</f>
        <v>27.2</v>
      </c>
      <c r="K337" s="152">
        <f>SUMIF(Comp!$A$75:$A$400,Areas!A337,Comp!$G$75:$G$400)</f>
        <v>27.2</v>
      </c>
      <c r="L337" s="152"/>
      <c r="M337" s="152">
        <f>SUMIF('Flt III'!D:D,A337,'Flt III'!F:F)/3.2808^3</f>
        <v>0</v>
      </c>
      <c r="N337" s="152">
        <f>SUMIF('Flt IIa'!A:A,A337,'Flt IIa'!H:H)</f>
        <v>58.219437432000014</v>
      </c>
      <c r="O337" s="152"/>
      <c r="P337" s="148">
        <f>IF(M337=0,SUM(P338:P342),M337)</f>
        <v>56.069401639059684</v>
      </c>
      <c r="Q337" s="148">
        <f>IF(N337=0,SUM(Q338:Q342),N337)</f>
        <v>58.219437432000014</v>
      </c>
    </row>
    <row r="338" spans="1:17" s="147" customFormat="1">
      <c r="A338" s="145" t="s">
        <v>1007</v>
      </c>
      <c r="C338" s="146">
        <f t="shared" ref="C338:D342" si="155">H338</f>
        <v>4.4594543732709573</v>
      </c>
      <c r="D338" s="146">
        <f t="shared" si="155"/>
        <v>0</v>
      </c>
      <c r="E338" s="146">
        <f t="shared" si="122"/>
        <v>0</v>
      </c>
      <c r="F338" s="146">
        <f t="shared" si="122"/>
        <v>0</v>
      </c>
      <c r="H338" s="154">
        <f>SUMIF('Flt III'!D:D,A338,'Flt III'!E:E)/3.2808^2</f>
        <v>4.4594543732709573</v>
      </c>
      <c r="I338" s="154">
        <f>SUMIF('Flt IIa'!A:A,A338,'Flt IIa'!G:G)</f>
        <v>0</v>
      </c>
      <c r="J338" s="154">
        <f>SUMIF(Comp!$A$75:$A$400,Areas!A338,Comp!$F$75:$F$400)</f>
        <v>0</v>
      </c>
      <c r="K338" s="154">
        <f>SUMIF(Comp!$A$75:$A$400,Areas!A338,Comp!$G$75:$G$400)</f>
        <v>0</v>
      </c>
      <c r="L338" s="154"/>
      <c r="M338" s="154">
        <f>SUMIF('Flt III'!D:D,A338,'Flt III'!F:F)/3.2808^3</f>
        <v>11.553694883200176</v>
      </c>
      <c r="N338" s="154">
        <f>SUMIF('Flt IIa'!A:A,A338,'Flt IIa'!H:H)</f>
        <v>0</v>
      </c>
      <c r="O338" s="154"/>
      <c r="P338" s="146">
        <f t="shared" ref="P338:P342" si="156">M338</f>
        <v>11.553694883200176</v>
      </c>
      <c r="Q338" s="146">
        <f t="shared" ref="Q338:Q342" si="157">S338</f>
        <v>0</v>
      </c>
    </row>
    <row r="339" spans="1:17" s="147" customFormat="1">
      <c r="A339" s="145" t="s">
        <v>1004</v>
      </c>
      <c r="C339" s="146">
        <f t="shared" si="155"/>
        <v>4.7381702716003922</v>
      </c>
      <c r="D339" s="146">
        <f t="shared" si="155"/>
        <v>0</v>
      </c>
      <c r="E339" s="146">
        <f t="shared" si="122"/>
        <v>0</v>
      </c>
      <c r="F339" s="146">
        <f t="shared" si="122"/>
        <v>0</v>
      </c>
      <c r="H339" s="154">
        <f>SUMIF('Flt III'!D:D,A339,'Flt III'!E:E)/3.2808^2</f>
        <v>4.7381702716003922</v>
      </c>
      <c r="I339" s="154">
        <f>SUMIF('Flt IIa'!A:A,A339,'Flt IIa'!G:G)</f>
        <v>0</v>
      </c>
      <c r="J339" s="154">
        <f>SUMIF(Comp!$A$75:$A$400,Areas!A339,Comp!$F$75:$F$400)</f>
        <v>0</v>
      </c>
      <c r="K339" s="154">
        <f>SUMIF(Comp!$A$75:$A$400,Areas!A339,Comp!$G$75:$G$400)</f>
        <v>0</v>
      </c>
      <c r="L339" s="154"/>
      <c r="M339" s="154">
        <f>SUMIF('Flt III'!D:D,A339,'Flt III'!F:F)/3.2808^3</f>
        <v>13.196131900910006</v>
      </c>
      <c r="N339" s="154">
        <f>SUMIF('Flt IIa'!A:A,A339,'Flt IIa'!H:H)</f>
        <v>0</v>
      </c>
      <c r="O339" s="154"/>
      <c r="P339" s="146">
        <f t="shared" si="156"/>
        <v>13.196131900910006</v>
      </c>
      <c r="Q339" s="146">
        <f t="shared" si="157"/>
        <v>0</v>
      </c>
    </row>
    <row r="340" spans="1:17" s="147" customFormat="1">
      <c r="A340" s="145" t="s">
        <v>999</v>
      </c>
      <c r="C340" s="146">
        <f t="shared" si="155"/>
        <v>7.618234554337886</v>
      </c>
      <c r="D340" s="146">
        <f t="shared" si="155"/>
        <v>0</v>
      </c>
      <c r="E340" s="146">
        <f t="shared" si="122"/>
        <v>0</v>
      </c>
      <c r="F340" s="146">
        <f t="shared" si="122"/>
        <v>0</v>
      </c>
      <c r="H340" s="154">
        <f>SUMIF('Flt III'!D:D,A340,'Flt III'!E:E)/3.2808^2</f>
        <v>7.618234554337886</v>
      </c>
      <c r="I340" s="154">
        <f>SUMIF('Flt IIa'!A:A,A340,'Flt IIa'!G:G)</f>
        <v>0</v>
      </c>
      <c r="J340" s="154">
        <f>SUMIF(Comp!$A$75:$A$400,Areas!A340,Comp!$F$75:$F$400)</f>
        <v>0</v>
      </c>
      <c r="K340" s="154">
        <f>SUMIF(Comp!$A$75:$A$400,Areas!A340,Comp!$G$75:$G$400)</f>
        <v>0</v>
      </c>
      <c r="L340" s="154"/>
      <c r="M340" s="154">
        <f>SUMIF('Flt III'!D:D,A340,'Flt III'!F:F)/3.2808^3</f>
        <v>14.923522557466894</v>
      </c>
      <c r="N340" s="154">
        <f>SUMIF('Flt IIa'!A:A,A340,'Flt IIa'!H:H)</f>
        <v>0</v>
      </c>
      <c r="O340" s="154"/>
      <c r="P340" s="146">
        <f t="shared" si="156"/>
        <v>14.923522557466894</v>
      </c>
      <c r="Q340" s="146">
        <f t="shared" si="157"/>
        <v>0</v>
      </c>
    </row>
    <row r="341" spans="1:17" s="147" customFormat="1">
      <c r="A341" s="145" t="s">
        <v>994</v>
      </c>
      <c r="C341" s="146">
        <f t="shared" si="155"/>
        <v>2.9729695821806383</v>
      </c>
      <c r="D341" s="146">
        <f t="shared" si="155"/>
        <v>0</v>
      </c>
      <c r="E341" s="146">
        <f t="shared" si="122"/>
        <v>0</v>
      </c>
      <c r="F341" s="146">
        <f t="shared" si="122"/>
        <v>0</v>
      </c>
      <c r="H341" s="154">
        <f>SUMIF('Flt III'!D:D,A341,'Flt III'!E:E)/3.2808^2</f>
        <v>2.9729695821806383</v>
      </c>
      <c r="I341" s="154">
        <f>SUMIF('Flt IIa'!A:A,A341,'Flt IIa'!G:G)</f>
        <v>0</v>
      </c>
      <c r="J341" s="154">
        <f>SUMIF(Comp!$A$75:$A$400,Areas!A341,Comp!$F$75:$F$400)</f>
        <v>0</v>
      </c>
      <c r="K341" s="154">
        <f>SUMIF(Comp!$A$75:$A$400,Areas!A341,Comp!$G$75:$G$400)</f>
        <v>0</v>
      </c>
      <c r="L341" s="154"/>
      <c r="M341" s="154">
        <f>SUMIF('Flt III'!D:D,A341,'Flt III'!F:F)/3.2808^3</f>
        <v>7.6741453758510971</v>
      </c>
      <c r="N341" s="154">
        <f>SUMIF('Flt IIa'!A:A,A341,'Flt IIa'!H:H)</f>
        <v>0</v>
      </c>
      <c r="O341" s="154"/>
      <c r="P341" s="146">
        <f t="shared" si="156"/>
        <v>7.6741453758510971</v>
      </c>
      <c r="Q341" s="146">
        <f t="shared" si="157"/>
        <v>0</v>
      </c>
    </row>
    <row r="342" spans="1:17" s="147" customFormat="1">
      <c r="A342" s="145" t="s">
        <v>989</v>
      </c>
      <c r="C342" s="146">
        <f t="shared" si="155"/>
        <v>3.3445907799532182</v>
      </c>
      <c r="D342" s="146">
        <f t="shared" si="155"/>
        <v>0</v>
      </c>
      <c r="E342" s="146">
        <f t="shared" si="122"/>
        <v>0</v>
      </c>
      <c r="F342" s="146">
        <f t="shared" si="122"/>
        <v>0</v>
      </c>
      <c r="H342" s="154">
        <f>SUMIF('Flt III'!D:D,A342,'Flt III'!E:E)/3.2808^2</f>
        <v>3.3445907799532182</v>
      </c>
      <c r="I342" s="154">
        <f>SUMIF('Flt IIa'!A:A,A342,'Flt IIa'!G:G)</f>
        <v>0</v>
      </c>
      <c r="J342" s="154">
        <f>SUMIF(Comp!$A$75:$A$400,Areas!A342,Comp!$F$75:$F$400)</f>
        <v>0</v>
      </c>
      <c r="K342" s="154">
        <f>SUMIF(Comp!$A$75:$A$400,Areas!A342,Comp!$G$75:$G$400)</f>
        <v>0</v>
      </c>
      <c r="L342" s="154"/>
      <c r="M342" s="154">
        <f>SUMIF('Flt III'!D:D,A342,'Flt III'!F:F)/3.2808^3</f>
        <v>8.7219069216315059</v>
      </c>
      <c r="N342" s="154">
        <f>SUMIF('Flt IIa'!A:A,A342,'Flt IIa'!H:H)</f>
        <v>0</v>
      </c>
      <c r="O342" s="154"/>
      <c r="P342" s="146">
        <f t="shared" si="156"/>
        <v>8.7219069216315059</v>
      </c>
      <c r="Q342" s="146">
        <f t="shared" si="157"/>
        <v>0</v>
      </c>
    </row>
    <row r="343" spans="1:17" s="133" customFormat="1">
      <c r="A343" s="139">
        <v>2.62</v>
      </c>
      <c r="B343" s="133" t="str">
        <f>Comp!B293</f>
        <v>CBR DEFENSE EQUIPMENT</v>
      </c>
      <c r="C343" s="148">
        <f>IF(H343=0,SUM(C344:C345)+C346,H343)</f>
        <v>55.185747869228095</v>
      </c>
      <c r="D343" s="148">
        <f t="shared" ref="D343:F343" si="158">IF(I343=0,SUM(D344:D345)+D346,I343)</f>
        <v>55.184405760000004</v>
      </c>
      <c r="E343" s="148">
        <f t="shared" si="158"/>
        <v>36.4</v>
      </c>
      <c r="F343" s="148">
        <f t="shared" si="158"/>
        <v>36.4</v>
      </c>
      <c r="H343" s="152">
        <f>SUMIF('Flt III'!D:D,A343,'Flt III'!E:E)/3.2808^2</f>
        <v>0</v>
      </c>
      <c r="I343" s="152">
        <f>SUMIF('Flt IIa'!A:A,A343,'Flt IIa'!G:G)</f>
        <v>55.184405760000004</v>
      </c>
      <c r="J343" s="152">
        <f>SUMIF(Comp!$A$75:$A$400,Areas!A343,Comp!$F$75:$F$400)</f>
        <v>36.4</v>
      </c>
      <c r="K343" s="152">
        <f>SUMIF(Comp!$A$75:$A$400,Areas!A343,Comp!$G$75:$G$400)</f>
        <v>36.4</v>
      </c>
      <c r="L343" s="152"/>
      <c r="M343" s="152">
        <f>SUMIF('Flt III'!D:D,A343,'Flt III'!F:F)/3.2808^3</f>
        <v>0</v>
      </c>
      <c r="N343" s="152">
        <f>SUMIF('Flt IIa'!A:A,A343,'Flt IIa'!H:H)</f>
        <v>120.94125353699999</v>
      </c>
      <c r="O343" s="152"/>
      <c r="P343" s="148">
        <f>IF(M343=0,SUM(P344:P345)+P346,M343)</f>
        <v>120.94566383859792</v>
      </c>
      <c r="Q343" s="148">
        <f>IF(N343=0,SUM(Q344:Q345)+Q346,N343)</f>
        <v>120.94125353699999</v>
      </c>
    </row>
    <row r="344" spans="1:17" s="147" customFormat="1">
      <c r="A344" s="145" t="s">
        <v>986</v>
      </c>
      <c r="C344" s="146">
        <f t="shared" ref="C344:D346" si="159">H344</f>
        <v>47.381702716003922</v>
      </c>
      <c r="D344" s="146">
        <f t="shared" si="159"/>
        <v>0</v>
      </c>
      <c r="E344" s="146">
        <f t="shared" si="122"/>
        <v>0</v>
      </c>
      <c r="F344" s="146">
        <f t="shared" si="122"/>
        <v>0</v>
      </c>
      <c r="H344" s="154">
        <f>SUMIF('Flt III'!D:D,A344,'Flt III'!E:E)/3.2808^2</f>
        <v>47.381702716003922</v>
      </c>
      <c r="I344" s="154">
        <f>SUMIF('Flt IIa'!A:A,A344,'Flt IIa'!G:G)</f>
        <v>0</v>
      </c>
      <c r="J344" s="154">
        <f>SUMIF(Comp!$A$75:$A$400,Areas!A344,Comp!$F$75:$F$400)</f>
        <v>0</v>
      </c>
      <c r="K344" s="154">
        <f>SUMIF(Comp!$A$75:$A$400,Areas!A344,Comp!$G$75:$G$400)</f>
        <v>0</v>
      </c>
      <c r="L344" s="154"/>
      <c r="M344" s="154">
        <f>SUMIF('Flt III'!D:D,A344,'Flt III'!F:F)/3.2808^3</f>
        <v>103.19035331956236</v>
      </c>
      <c r="N344" s="154">
        <f>SUMIF('Flt IIa'!A:A,A344,'Flt IIa'!H:H)</f>
        <v>0</v>
      </c>
      <c r="O344" s="154"/>
      <c r="P344" s="146">
        <f t="shared" ref="P344:P345" si="160">M344</f>
        <v>103.19035331956236</v>
      </c>
      <c r="Q344" s="146">
        <f t="shared" ref="Q344:Q345" si="161">S344</f>
        <v>0</v>
      </c>
    </row>
    <row r="345" spans="1:17" s="147" customFormat="1">
      <c r="A345" s="145" t="s">
        <v>983</v>
      </c>
      <c r="C345" s="146">
        <f t="shared" si="159"/>
        <v>7.8040451532241759</v>
      </c>
      <c r="D345" s="146">
        <f t="shared" si="159"/>
        <v>0</v>
      </c>
      <c r="E345" s="146">
        <f t="shared" si="122"/>
        <v>0</v>
      </c>
      <c r="F345" s="146">
        <f t="shared" si="122"/>
        <v>0</v>
      </c>
      <c r="H345" s="154">
        <f>SUMIF('Flt III'!D:D,A345,'Flt III'!E:E)/3.2808^2</f>
        <v>7.8040451532241759</v>
      </c>
      <c r="I345" s="154">
        <f>SUMIF('Flt IIa'!A:A,A345,'Flt IIa'!G:G)</f>
        <v>0</v>
      </c>
      <c r="J345" s="154">
        <f>SUMIF(Comp!$A$75:$A$400,Areas!A345,Comp!$F$75:$F$400)</f>
        <v>0</v>
      </c>
      <c r="K345" s="154">
        <f>SUMIF(Comp!$A$75:$A$400,Areas!A345,Comp!$G$75:$G$400)</f>
        <v>0</v>
      </c>
      <c r="L345" s="154"/>
      <c r="M345" s="154">
        <f>SUMIF('Flt III'!D:D,A345,'Flt III'!F:F)/3.2808^3</f>
        <v>17.755310519035564</v>
      </c>
      <c r="N345" s="154">
        <f>SUMIF('Flt IIa'!A:A,A345,'Flt IIa'!H:H)</f>
        <v>0</v>
      </c>
      <c r="O345" s="154"/>
      <c r="P345" s="146">
        <f t="shared" si="160"/>
        <v>17.755310519035564</v>
      </c>
      <c r="Q345" s="146">
        <f t="shared" si="161"/>
        <v>0</v>
      </c>
    </row>
    <row r="346" spans="1:17" s="132" customFormat="1">
      <c r="A346" s="141">
        <v>2.621</v>
      </c>
      <c r="B346" s="132" t="str">
        <f>Comp!B294</f>
        <v>CBR DEFENSE EQP STRMS</v>
      </c>
      <c r="C346" s="142">
        <f t="shared" si="159"/>
        <v>0</v>
      </c>
      <c r="D346" s="142">
        <f t="shared" si="159"/>
        <v>0</v>
      </c>
      <c r="E346" s="142">
        <f t="shared" si="122"/>
        <v>36.4</v>
      </c>
      <c r="F346" s="142">
        <f t="shared" si="122"/>
        <v>36.4</v>
      </c>
      <c r="H346" s="153">
        <f>SUMIF('Flt III'!D:D,A346,'Flt III'!E:E)/3.2808^2</f>
        <v>0</v>
      </c>
      <c r="I346" s="153">
        <f>SUMIF('Flt IIa'!A:A,A346,'Flt IIa'!G:G)</f>
        <v>0</v>
      </c>
      <c r="J346" s="153">
        <f>SUMIF(Comp!$A$75:$A$400,Areas!A346,Comp!$F$75:$F$400)</f>
        <v>36.4</v>
      </c>
      <c r="K346" s="153">
        <f>SUMIF(Comp!$A$75:$A$400,Areas!A346,Comp!$G$75:$G$400)</f>
        <v>36.4</v>
      </c>
      <c r="L346" s="153"/>
      <c r="M346" s="153">
        <f>SUMIF('Flt III'!D:D,A346,'Flt III'!F:F)/3.2808^3</f>
        <v>0</v>
      </c>
      <c r="N346" s="153">
        <f>SUMIF('Flt IIa'!A:A,A346,'Flt IIa'!H:H)</f>
        <v>0</v>
      </c>
      <c r="O346" s="153"/>
      <c r="P346" s="142">
        <f t="shared" ref="P346:Q346" si="162">R346</f>
        <v>0</v>
      </c>
      <c r="Q346" s="142">
        <f t="shared" si="162"/>
        <v>0</v>
      </c>
    </row>
    <row r="347" spans="1:17" s="133" customFormat="1">
      <c r="A347" s="139">
        <v>2.63</v>
      </c>
      <c r="B347" s="133" t="str">
        <f>Comp!B295</f>
        <v>CPS AIRLOCKS</v>
      </c>
      <c r="C347" s="148">
        <f>IF(H347=0,SUM(C348:C351),H347)</f>
        <v>34.096244895634193</v>
      </c>
      <c r="D347" s="148">
        <f t="shared" ref="D347:F347" si="163">IF(I347=0,SUM(D348:D351),I347)</f>
        <v>32.794773120000002</v>
      </c>
      <c r="E347" s="148">
        <f t="shared" si="163"/>
        <v>40.4</v>
      </c>
      <c r="F347" s="148">
        <f t="shared" si="163"/>
        <v>42.7</v>
      </c>
      <c r="H347" s="152">
        <f>SUMIF('Flt III'!D:D,A347,'Flt III'!E:E)/3.2808^2</f>
        <v>0</v>
      </c>
      <c r="I347" s="152">
        <f>SUMIF('Flt IIa'!A:A,A347,'Flt IIa'!G:G)</f>
        <v>32.794773120000002</v>
      </c>
      <c r="J347" s="152">
        <f>SUMIF(Comp!$A$75:$A$400,Areas!A347,Comp!$F$75:$F$400)</f>
        <v>40.4</v>
      </c>
      <c r="K347" s="152">
        <f>SUMIF(Comp!$A$75:$A$400,Areas!A347,Comp!$G$75:$G$400)</f>
        <v>42.7</v>
      </c>
      <c r="L347" s="152"/>
      <c r="M347" s="152">
        <f>SUMIF('Flt III'!D:D,A347,'Flt III'!F:F)/3.2808^3</f>
        <v>0</v>
      </c>
      <c r="N347" s="152">
        <f>SUMIF('Flt IIa'!A:A,A347,'Flt IIa'!H:H)</f>
        <v>83.16657963900002</v>
      </c>
      <c r="O347" s="152"/>
      <c r="P347" s="148">
        <f>IF(M347=0,SUM(P348:P351),M347)</f>
        <v>90.87207568673864</v>
      </c>
      <c r="Q347" s="148">
        <f>IF(N347=0,SUM(Q348:Q351),N347)</f>
        <v>83.16657963900002</v>
      </c>
    </row>
    <row r="348" spans="1:17" s="147" customFormat="1">
      <c r="A348" s="145" t="s">
        <v>973</v>
      </c>
      <c r="C348" s="146">
        <f t="shared" ref="C348:D351" si="164">H348</f>
        <v>16.630048600322947</v>
      </c>
      <c r="D348" s="146">
        <f t="shared" si="164"/>
        <v>0</v>
      </c>
      <c r="E348" s="146">
        <f t="shared" si="122"/>
        <v>0</v>
      </c>
      <c r="F348" s="146">
        <f t="shared" si="122"/>
        <v>0</v>
      </c>
      <c r="H348" s="154">
        <f>SUMIF('Flt III'!D:D,A348,'Flt III'!E:E)/3.2808^2</f>
        <v>16.630048600322947</v>
      </c>
      <c r="I348" s="154">
        <f>SUMIF('Flt IIa'!A:A,A348,'Flt IIa'!G:G)</f>
        <v>0</v>
      </c>
      <c r="J348" s="154">
        <f>SUMIF(Comp!$A$75:$A$400,Areas!A348,Comp!$F$75:$F$400)</f>
        <v>0</v>
      </c>
      <c r="K348" s="154">
        <f>SUMIF(Comp!$A$75:$A$400,Areas!A348,Comp!$G$75:$G$400)</f>
        <v>0</v>
      </c>
      <c r="L348" s="154"/>
      <c r="M348" s="154">
        <f>SUMIF('Flt III'!D:D,A348,'Flt III'!F:F)/3.2808^3</f>
        <v>44.572342515090874</v>
      </c>
      <c r="N348" s="154">
        <f>SUMIF('Flt IIa'!A:A,A348,'Flt IIa'!H:H)</f>
        <v>0</v>
      </c>
      <c r="O348" s="154"/>
      <c r="P348" s="146">
        <f t="shared" ref="P348:P351" si="165">M348</f>
        <v>44.572342515090874</v>
      </c>
      <c r="Q348" s="146">
        <f t="shared" ref="Q348:Q351" si="166">S348</f>
        <v>0</v>
      </c>
    </row>
    <row r="349" spans="1:17" s="147" customFormat="1">
      <c r="A349" s="145" t="s">
        <v>969</v>
      </c>
      <c r="C349" s="146">
        <f t="shared" si="164"/>
        <v>2.8800642827374934</v>
      </c>
      <c r="D349" s="146">
        <f t="shared" si="164"/>
        <v>0</v>
      </c>
      <c r="E349" s="146">
        <f t="shared" si="122"/>
        <v>0</v>
      </c>
      <c r="F349" s="146">
        <f t="shared" si="122"/>
        <v>0</v>
      </c>
      <c r="H349" s="154">
        <f>SUMIF('Flt III'!D:D,A349,'Flt III'!E:E)/3.2808^2</f>
        <v>2.8800642827374934</v>
      </c>
      <c r="I349" s="154">
        <f>SUMIF('Flt IIa'!A:A,A349,'Flt IIa'!G:G)</f>
        <v>0</v>
      </c>
      <c r="J349" s="154">
        <f>SUMIF(Comp!$A$75:$A$400,Areas!A349,Comp!$F$75:$F$400)</f>
        <v>0</v>
      </c>
      <c r="K349" s="154">
        <f>SUMIF(Comp!$A$75:$A$400,Areas!A349,Comp!$G$75:$G$400)</f>
        <v>0</v>
      </c>
      <c r="L349" s="154"/>
      <c r="M349" s="154">
        <f>SUMIF('Flt III'!D:D,A349,'Flt III'!F:F)/3.2808^3</f>
        <v>7.4759202185412903</v>
      </c>
      <c r="N349" s="154">
        <f>SUMIF('Flt IIa'!A:A,A349,'Flt IIa'!H:H)</f>
        <v>0</v>
      </c>
      <c r="O349" s="154"/>
      <c r="P349" s="146">
        <f t="shared" si="165"/>
        <v>7.4759202185412903</v>
      </c>
      <c r="Q349" s="146">
        <f t="shared" si="166"/>
        <v>0</v>
      </c>
    </row>
    <row r="350" spans="1:17" s="147" customFormat="1">
      <c r="A350" s="145" t="s">
        <v>961</v>
      </c>
      <c r="C350" s="146">
        <f t="shared" si="164"/>
        <v>9.0118140459850604</v>
      </c>
      <c r="D350" s="146">
        <f t="shared" si="164"/>
        <v>0</v>
      </c>
      <c r="E350" s="146">
        <f t="shared" si="122"/>
        <v>0</v>
      </c>
      <c r="F350" s="146">
        <f t="shared" si="122"/>
        <v>0</v>
      </c>
      <c r="H350" s="154">
        <f>SUMIF('Flt III'!D:D,A350,'Flt III'!E:E)/3.2808^2</f>
        <v>9.0118140459850604</v>
      </c>
      <c r="I350" s="154">
        <f>SUMIF('Flt IIa'!A:A,A350,'Flt IIa'!G:G)</f>
        <v>0</v>
      </c>
      <c r="J350" s="154">
        <f>SUMIF(Comp!$A$75:$A$400,Areas!A350,Comp!$F$75:$F$400)</f>
        <v>0</v>
      </c>
      <c r="K350" s="154">
        <f>SUMIF(Comp!$A$75:$A$400,Areas!A350,Comp!$G$75:$G$400)</f>
        <v>0</v>
      </c>
      <c r="L350" s="154"/>
      <c r="M350" s="154">
        <f>SUMIF('Flt III'!D:D,A350,'Flt III'!F:F)/3.2808^3</f>
        <v>24.041879793718014</v>
      </c>
      <c r="N350" s="154">
        <f>SUMIF('Flt IIa'!A:A,A350,'Flt IIa'!H:H)</f>
        <v>0</v>
      </c>
      <c r="O350" s="154"/>
      <c r="P350" s="146">
        <f t="shared" si="165"/>
        <v>24.041879793718014</v>
      </c>
      <c r="Q350" s="146">
        <f t="shared" si="166"/>
        <v>0</v>
      </c>
    </row>
    <row r="351" spans="1:17" s="147" customFormat="1">
      <c r="A351" s="145" t="s">
        <v>955</v>
      </c>
      <c r="C351" s="146">
        <f t="shared" si="164"/>
        <v>5.5743179665886968</v>
      </c>
      <c r="D351" s="146">
        <f t="shared" si="164"/>
        <v>0</v>
      </c>
      <c r="E351" s="146">
        <f t="shared" si="122"/>
        <v>0</v>
      </c>
      <c r="F351" s="146">
        <f t="shared" si="122"/>
        <v>0</v>
      </c>
      <c r="H351" s="154">
        <f>SUMIF('Flt III'!D:D,A351,'Flt III'!E:E)/3.2808^2</f>
        <v>5.5743179665886968</v>
      </c>
      <c r="I351" s="154">
        <f>SUMIF('Flt IIa'!A:A,A351,'Flt IIa'!G:G)</f>
        <v>0</v>
      </c>
      <c r="J351" s="154">
        <f>SUMIF(Comp!$A$75:$A$400,Areas!A351,Comp!$F$75:$F$400)</f>
        <v>0</v>
      </c>
      <c r="K351" s="154">
        <f>SUMIF(Comp!$A$75:$A$400,Areas!A351,Comp!$G$75:$G$400)</f>
        <v>0</v>
      </c>
      <c r="L351" s="154"/>
      <c r="M351" s="154">
        <f>SUMIF('Flt III'!D:D,A351,'Flt III'!F:F)/3.2808^3</f>
        <v>14.78193315938846</v>
      </c>
      <c r="N351" s="154">
        <f>SUMIF('Flt IIa'!A:A,A351,'Flt IIa'!H:H)</f>
        <v>0</v>
      </c>
      <c r="O351" s="154"/>
      <c r="P351" s="146">
        <f t="shared" si="165"/>
        <v>14.78193315938846</v>
      </c>
      <c r="Q351" s="146">
        <f t="shared" si="166"/>
        <v>0</v>
      </c>
    </row>
    <row r="352" spans="1:17" s="138" customFormat="1">
      <c r="A352" s="136">
        <v>2.7</v>
      </c>
      <c r="B352" s="138" t="str">
        <f>Comp!B296</f>
        <v>LIFESAVING EQUIPMENT</v>
      </c>
      <c r="C352" s="149">
        <f>C353</f>
        <v>0</v>
      </c>
      <c r="D352" s="149">
        <f>D353</f>
        <v>0</v>
      </c>
      <c r="E352" s="149">
        <f t="shared" si="122"/>
        <v>1.9</v>
      </c>
      <c r="F352" s="149">
        <f t="shared" si="122"/>
        <v>1.9</v>
      </c>
      <c r="H352" s="151">
        <f>SUMIF('Flt III'!D:D,A352,'Flt III'!E:E)/3.2808^2</f>
        <v>0</v>
      </c>
      <c r="I352" s="151">
        <f>SUMIF('Flt IIa'!A:A,A352,'Flt IIa'!G:G)</f>
        <v>0</v>
      </c>
      <c r="J352" s="151">
        <f>SUMIF(Comp!$A$75:$A$400,Areas!A352,Comp!$F$75:$F$400)</f>
        <v>1.9</v>
      </c>
      <c r="K352" s="151">
        <f>SUMIF(Comp!$A$75:$A$400,Areas!A352,Comp!$G$75:$G$400)</f>
        <v>1.9</v>
      </c>
      <c r="L352" s="151"/>
      <c r="M352" s="151">
        <f>SUMIF('Flt III'!D:D,A352,'Flt III'!F:F)/3.2808^3</f>
        <v>0</v>
      </c>
      <c r="N352" s="151">
        <f>SUMIF('Flt IIa'!A:A,A352,'Flt IIa'!H:H)</f>
        <v>0</v>
      </c>
      <c r="O352" s="151"/>
      <c r="P352" s="149">
        <f>P353</f>
        <v>0</v>
      </c>
      <c r="Q352" s="149">
        <f>Q353</f>
        <v>0</v>
      </c>
    </row>
    <row r="353" spans="1:17" s="133" customFormat="1">
      <c r="A353" s="139">
        <v>2.71</v>
      </c>
      <c r="B353" s="133" t="str">
        <f>Comp!B297</f>
        <v>LIFEJACKET LOCKER</v>
      </c>
      <c r="C353" s="148">
        <f>H353</f>
        <v>0</v>
      </c>
      <c r="D353" s="148">
        <f>I353</f>
        <v>0</v>
      </c>
      <c r="E353" s="148">
        <f t="shared" si="122"/>
        <v>1.9</v>
      </c>
      <c r="F353" s="148">
        <f t="shared" si="122"/>
        <v>1.9</v>
      </c>
      <c r="H353" s="152">
        <f>SUMIF('Flt III'!D:D,A353,'Flt III'!E:E)/3.2808^2</f>
        <v>0</v>
      </c>
      <c r="I353" s="152">
        <f>SUMIF('Flt IIa'!A:A,A353,'Flt IIa'!G:G)</f>
        <v>0</v>
      </c>
      <c r="J353" s="152">
        <f>SUMIF(Comp!$A$75:$A$400,Areas!A353,Comp!$F$75:$F$400)</f>
        <v>1.9</v>
      </c>
      <c r="K353" s="152">
        <f>SUMIF(Comp!$A$75:$A$400,Areas!A353,Comp!$G$75:$G$400)</f>
        <v>1.9</v>
      </c>
      <c r="L353" s="152"/>
      <c r="M353" s="152">
        <f>SUMIF('Flt III'!D:D,A353,'Flt III'!F:F)/3.2808^3</f>
        <v>0</v>
      </c>
      <c r="N353" s="152">
        <f>SUMIF('Flt IIa'!A:A,A353,'Flt IIa'!H:H)</f>
        <v>0</v>
      </c>
      <c r="O353" s="152"/>
      <c r="P353" s="148">
        <f>R353</f>
        <v>0</v>
      </c>
      <c r="Q353" s="148">
        <f>S353</f>
        <v>0</v>
      </c>
    </row>
    <row r="354" spans="1:17">
      <c r="B354" s="160"/>
    </row>
    <row r="355" spans="1:17" s="135" customFormat="1">
      <c r="A355" s="134">
        <v>3</v>
      </c>
      <c r="B355" s="135" t="str">
        <f>Comp!B299</f>
        <v>SHIP SUPPORT</v>
      </c>
      <c r="C355" s="157">
        <f>IF(H355=0,C356+C361+C372+C394+C403+C417+C450+C457,H355)</f>
        <v>2066.1209543161003</v>
      </c>
      <c r="D355" s="157">
        <f t="shared" ref="D355:F355" si="167">IF(I355=0,D356+D361+D372+D394+D403+D417+D450+D457,I355)</f>
        <v>2128.9660646399998</v>
      </c>
      <c r="E355" s="157">
        <f t="shared" si="167"/>
        <v>2841.5</v>
      </c>
      <c r="F355" s="157">
        <f t="shared" si="167"/>
        <v>2898.1</v>
      </c>
      <c r="H355" s="150">
        <f>SUMIF('Flt III'!D:D,A355,'Flt III'!E:E)/3.2808^2</f>
        <v>0</v>
      </c>
      <c r="I355" s="150">
        <f>SUMIF('Flt IIa'!A:A,A355,'Flt IIa'!G:G)</f>
        <v>0</v>
      </c>
      <c r="J355" s="150">
        <f>SUMIF(Comp!$A$75:$A$400,Areas!A355,Comp!$F$75:$F$400)</f>
        <v>2841.5</v>
      </c>
      <c r="K355" s="150">
        <f>SUMIF(Comp!$A$75:$A$400,Areas!A355,Comp!$G$75:$G$400)</f>
        <v>2898.1</v>
      </c>
      <c r="L355" s="150"/>
      <c r="M355" s="150">
        <f>SUMIF('Flt III'!D:D,A355,'Flt III'!F:F)/3.2808^3</f>
        <v>0</v>
      </c>
      <c r="N355" s="150">
        <f>SUMIF('Flt IIa'!A:A,A355,'Flt IIa'!H:H)</f>
        <v>0</v>
      </c>
      <c r="O355" s="150"/>
      <c r="P355" s="157">
        <f>IF(R355=0,P356+P361+P372+P394+P403+P417+P450+P457,R355)</f>
        <v>7325.8354565781501</v>
      </c>
      <c r="Q355" s="157">
        <f>IF(S355=0,Q356+Q361+Q372+Q394+Q403+Q417+Q450+Q457,S355)</f>
        <v>8701.2856967009975</v>
      </c>
    </row>
    <row r="356" spans="1:17" s="138" customFormat="1">
      <c r="A356" s="136">
        <v>3.1</v>
      </c>
      <c r="B356" s="138" t="str">
        <f>Comp!B300</f>
        <v>SHIP CNTL SYS(STEERING&amp;DIVING)</v>
      </c>
      <c r="C356" s="149">
        <f>IF(H356=0,C357+C359+C360,H356)</f>
        <v>90.118140459850594</v>
      </c>
      <c r="D356" s="149">
        <f t="shared" ref="D356:F356" si="168">IF(I356=0,D357+D359+D360,I356)</f>
        <v>90.115948800000012</v>
      </c>
      <c r="E356" s="149">
        <f t="shared" si="168"/>
        <v>105.4</v>
      </c>
      <c r="F356" s="149">
        <f t="shared" si="168"/>
        <v>105.4</v>
      </c>
      <c r="H356" s="151">
        <f>SUMIF('Flt III'!D:D,A356,'Flt III'!E:E)/3.2808^2</f>
        <v>0</v>
      </c>
      <c r="I356" s="151">
        <f>SUMIF('Flt IIa'!A:A,A356,'Flt IIa'!G:G)</f>
        <v>0</v>
      </c>
      <c r="J356" s="151">
        <f>SUMIF(Comp!$A$75:$A$400,Areas!A356,Comp!$F$75:$F$400)</f>
        <v>105.4</v>
      </c>
      <c r="K356" s="151">
        <f>SUMIF(Comp!$A$75:$A$400,Areas!A356,Comp!$G$75:$G$400)</f>
        <v>105.4</v>
      </c>
      <c r="L356" s="151"/>
      <c r="M356" s="151">
        <f>SUMIF('Flt III'!D:D,A356,'Flt III'!F:F)/3.2808^3</f>
        <v>0</v>
      </c>
      <c r="N356" s="151">
        <f>SUMIF('Flt IIa'!A:A,A356,'Flt IIa'!H:H)</f>
        <v>0</v>
      </c>
      <c r="O356" s="151"/>
      <c r="P356" s="149">
        <f>IF(R356=0,P357+P359+P360,R356)</f>
        <v>286.86012050690636</v>
      </c>
      <c r="Q356" s="149">
        <f>IF(S356=0,Q357+Q359+Q360,S356)</f>
        <v>286.84966011</v>
      </c>
    </row>
    <row r="357" spans="1:17" s="133" customFormat="1">
      <c r="A357" s="139">
        <v>3.11</v>
      </c>
      <c r="B357" s="133" t="str">
        <f>Comp!B301</f>
        <v>STEERING GEAR</v>
      </c>
      <c r="C357" s="148">
        <f>IF(H357=0,SUM(C358),H357)</f>
        <v>90.118140459850594</v>
      </c>
      <c r="D357" s="148">
        <f t="shared" ref="D357:F357" si="169">IF(I357=0,SUM(D358),I357)</f>
        <v>90.115948800000012</v>
      </c>
      <c r="E357" s="148">
        <f t="shared" si="169"/>
        <v>105.4</v>
      </c>
      <c r="F357" s="148">
        <f t="shared" si="169"/>
        <v>105.4</v>
      </c>
      <c r="H357" s="152">
        <f>SUMIF('Flt III'!D:D,A357,'Flt III'!E:E)/3.2808^2</f>
        <v>0</v>
      </c>
      <c r="I357" s="152">
        <f>SUMIF('Flt IIa'!A:A,A357,'Flt IIa'!G:G)</f>
        <v>90.115948800000012</v>
      </c>
      <c r="J357" s="152">
        <f>SUMIF(Comp!$A$75:$A$400,Areas!A357,Comp!$F$75:$F$400)</f>
        <v>105.4</v>
      </c>
      <c r="K357" s="152">
        <f>SUMIF(Comp!$A$75:$A$400,Areas!A357,Comp!$G$75:$G$400)</f>
        <v>105.4</v>
      </c>
      <c r="L357" s="152"/>
      <c r="M357" s="152">
        <f>SUMIF('Flt III'!D:D,A357,'Flt III'!F:F)/3.2808^3</f>
        <v>0</v>
      </c>
      <c r="N357" s="152">
        <f>SUMIF('Flt IIa'!A:A,A357,'Flt IIa'!H:H)</f>
        <v>286.84966011</v>
      </c>
      <c r="O357" s="152"/>
      <c r="P357" s="148">
        <f>IF(R357=0,SUM(P358),R357)</f>
        <v>286.86012050690636</v>
      </c>
      <c r="Q357" s="148">
        <f>IF(N357=0,SUM(Q358),N357)</f>
        <v>286.84966011</v>
      </c>
    </row>
    <row r="358" spans="1:17" s="147" customFormat="1">
      <c r="A358" s="145" t="s">
        <v>949</v>
      </c>
      <c r="B358" s="147" t="str">
        <f>Comp!B302</f>
        <v>ROLL STABILIZATION</v>
      </c>
      <c r="C358" s="146">
        <f t="shared" ref="C358:D358" si="170">H358</f>
        <v>90.118140459850594</v>
      </c>
      <c r="D358" s="146">
        <f t="shared" si="170"/>
        <v>0</v>
      </c>
      <c r="E358" s="146">
        <f t="shared" ref="E358:E418" si="171">J358</f>
        <v>0</v>
      </c>
      <c r="F358" s="146">
        <f t="shared" ref="F358:F418" si="172">K358</f>
        <v>0</v>
      </c>
      <c r="H358" s="154">
        <f>SUMIF('Flt III'!D:D,A358,'Flt III'!E:E)/3.2808^2</f>
        <v>90.118140459850594</v>
      </c>
      <c r="I358" s="154">
        <f>SUMIF('Flt IIa'!A:A,A358,'Flt IIa'!G:G)</f>
        <v>0</v>
      </c>
      <c r="J358" s="154">
        <f>SUMIF(Comp!$A$75:$A$400,Areas!A358,Comp!$F$75:$F$400)</f>
        <v>0</v>
      </c>
      <c r="K358" s="154">
        <f>SUMIF(Comp!$A$75:$A$400,Areas!A358,Comp!$G$75:$G$400)</f>
        <v>0</v>
      </c>
      <c r="L358" s="154"/>
      <c r="M358" s="154">
        <f>SUMIF('Flt III'!D:D,A358,'Flt III'!F:F)/3.2808^3</f>
        <v>286.86012050690636</v>
      </c>
      <c r="N358" s="154">
        <f>SUMIF('Flt IIa'!A:A,A358,'Flt IIa'!H:H)</f>
        <v>0</v>
      </c>
      <c r="O358" s="154"/>
      <c r="P358" s="146">
        <f>M358</f>
        <v>286.86012050690636</v>
      </c>
      <c r="Q358" s="146">
        <f>N358</f>
        <v>0</v>
      </c>
    </row>
    <row r="359" spans="1:17" s="133" customFormat="1">
      <c r="A359" s="139">
        <v>3.12</v>
      </c>
      <c r="B359" s="133" t="str">
        <f>Comp!B303</f>
        <v>STEERING CONTROL</v>
      </c>
      <c r="C359" s="148">
        <f>H359</f>
        <v>0</v>
      </c>
      <c r="D359" s="148">
        <f>I359</f>
        <v>0</v>
      </c>
      <c r="E359" s="148">
        <f t="shared" si="171"/>
        <v>0</v>
      </c>
      <c r="F359" s="148">
        <f t="shared" si="172"/>
        <v>0</v>
      </c>
      <c r="H359" s="152">
        <f>SUMIF('Flt III'!D:D,A359,'Flt III'!E:E)/3.2808^2</f>
        <v>0</v>
      </c>
      <c r="I359" s="152">
        <f>SUMIF('Flt IIa'!A:A,A359,'Flt IIa'!G:G)</f>
        <v>0</v>
      </c>
      <c r="J359" s="152">
        <f>SUMIF(Comp!$A$75:$A$400,Areas!A359,Comp!$F$75:$F$400)</f>
        <v>0</v>
      </c>
      <c r="K359" s="152">
        <f>SUMIF(Comp!$A$75:$A$400,Areas!A359,Comp!$G$75:$G$400)</f>
        <v>0</v>
      </c>
      <c r="L359" s="152"/>
      <c r="M359" s="152">
        <f>SUMIF('Flt III'!D:D,A359,'Flt III'!F:F)/3.2808^3</f>
        <v>0</v>
      </c>
      <c r="N359" s="152">
        <f>SUMIF('Flt IIa'!A:A,A359,'Flt IIa'!H:H)</f>
        <v>0</v>
      </c>
      <c r="O359" s="152"/>
      <c r="P359" s="148">
        <f>M359</f>
        <v>0</v>
      </c>
      <c r="Q359" s="148">
        <f>N359</f>
        <v>0</v>
      </c>
    </row>
    <row r="360" spans="1:17" s="133" customFormat="1">
      <c r="A360" s="139">
        <v>3.15</v>
      </c>
      <c r="C360" s="148">
        <f>H360</f>
        <v>0</v>
      </c>
      <c r="D360" s="148">
        <f>I360</f>
        <v>0</v>
      </c>
      <c r="E360" s="148">
        <f t="shared" si="171"/>
        <v>0</v>
      </c>
      <c r="F360" s="148">
        <f t="shared" si="172"/>
        <v>0</v>
      </c>
      <c r="H360" s="152">
        <f>SUMIF('Flt III'!D:D,A360,'Flt III'!E:E)/3.2808^2</f>
        <v>0</v>
      </c>
      <c r="I360" s="152">
        <f>SUMIF('Flt IIa'!A:A,A360,'Flt IIa'!G:G)</f>
        <v>0</v>
      </c>
      <c r="J360" s="152">
        <f>SUMIF(Comp!$A$75:$A$400,Areas!A360,Comp!$F$75:$F$400)</f>
        <v>0</v>
      </c>
      <c r="K360" s="152">
        <f>SUMIF(Comp!$A$75:$A$400,Areas!A360,Comp!$G$75:$G$400)</f>
        <v>0</v>
      </c>
      <c r="L360" s="152"/>
      <c r="M360" s="152">
        <f>SUMIF('Flt III'!D:D,A360,'Flt III'!F:F)/3.2808^3</f>
        <v>0</v>
      </c>
      <c r="N360" s="152">
        <f>SUMIF('Flt IIa'!A:A,A360,'Flt IIa'!H:H)</f>
        <v>0</v>
      </c>
      <c r="O360" s="152"/>
      <c r="P360" s="148">
        <f>M360</f>
        <v>0</v>
      </c>
      <c r="Q360" s="148">
        <f>N360</f>
        <v>0</v>
      </c>
    </row>
    <row r="361" spans="1:17" s="138" customFormat="1">
      <c r="A361" s="136">
        <v>3.2</v>
      </c>
      <c r="B361" s="138" t="str">
        <f>Comp!B304</f>
        <v>DAMAGE CONTROL</v>
      </c>
      <c r="C361" s="149">
        <f>IF(H361=0,C362+C363+C369,H361)</f>
        <v>118.17554089168037</v>
      </c>
      <c r="D361" s="149">
        <f t="shared" ref="D361:F361" si="173">IF(I361=0,D362+D363+D369,I361)</f>
        <v>130.99328639999999</v>
      </c>
      <c r="E361" s="149">
        <f t="shared" si="173"/>
        <v>97.5</v>
      </c>
      <c r="F361" s="149">
        <f t="shared" si="173"/>
        <v>99</v>
      </c>
      <c r="H361" s="151">
        <f>SUMIF('Flt III'!D:D,A361,'Flt III'!E:E)/3.2808^2</f>
        <v>0</v>
      </c>
      <c r="I361" s="151">
        <f>SUMIF('Flt IIa'!A:A,A361,'Flt IIa'!G:G)</f>
        <v>0</v>
      </c>
      <c r="J361" s="151">
        <f>SUMIF(Comp!$A$75:$A$400,Areas!A361,Comp!$F$75:$F$400)</f>
        <v>97.5</v>
      </c>
      <c r="K361" s="151">
        <f>SUMIF(Comp!$A$75:$A$400,Areas!A361,Comp!$G$75:$G$400)</f>
        <v>99</v>
      </c>
      <c r="L361" s="151"/>
      <c r="M361" s="151">
        <f>SUMIF('Flt III'!D:D,A361,'Flt III'!F:F)/3.2808^3</f>
        <v>0</v>
      </c>
      <c r="N361" s="151">
        <f>SUMIF('Flt IIa'!A:A,A361,'Flt IIa'!H:H)</f>
        <v>0</v>
      </c>
      <c r="O361" s="151"/>
      <c r="P361" s="149">
        <f>IF(M361=0,P362+P363+P369,M361)</f>
        <v>366.06522979198206</v>
      </c>
      <c r="Q361" s="149">
        <f>IF(N361=0,Q362+Q363+Q369,N361)</f>
        <v>395.86952105999995</v>
      </c>
    </row>
    <row r="362" spans="1:17" s="133" customFormat="1">
      <c r="A362" s="139">
        <v>3.21</v>
      </c>
      <c r="B362" s="133" t="str">
        <f>Comp!B305</f>
        <v>DAMAGE CNTRL CENTRAL</v>
      </c>
      <c r="C362" s="148">
        <f>H362</f>
        <v>0</v>
      </c>
      <c r="D362" s="148">
        <f>I362</f>
        <v>51.839896320000001</v>
      </c>
      <c r="E362" s="148">
        <f t="shared" si="171"/>
        <v>0</v>
      </c>
      <c r="F362" s="148">
        <f t="shared" si="172"/>
        <v>0</v>
      </c>
      <c r="H362" s="152">
        <f>SUMIF('Flt III'!D:D,A362,'Flt III'!E:E)/3.2808^2</f>
        <v>0</v>
      </c>
      <c r="I362" s="152">
        <f>SUMIF('Flt IIa'!A:A,A362,'Flt IIa'!G:G)</f>
        <v>51.839896320000001</v>
      </c>
      <c r="J362" s="152">
        <f>SUMIF(Comp!$A$75:$A$400,Areas!A362,Comp!$F$75:$F$400)</f>
        <v>0</v>
      </c>
      <c r="K362" s="152">
        <f>SUMIF(Comp!$A$75:$A$400,Areas!A362,Comp!$G$75:$G$400)</f>
        <v>0</v>
      </c>
      <c r="L362" s="152"/>
      <c r="M362" s="152">
        <f>SUMIF('Flt III'!D:D,A362,'Flt III'!F:F)/3.2808^3</f>
        <v>0</v>
      </c>
      <c r="N362" s="152">
        <f>SUMIF('Flt IIa'!A:A,A362,'Flt IIa'!H:H)</f>
        <v>145.60522727399999</v>
      </c>
      <c r="O362" s="152"/>
      <c r="P362" s="148">
        <f>M362</f>
        <v>0</v>
      </c>
      <c r="Q362" s="148">
        <f>N362</f>
        <v>145.60522727399999</v>
      </c>
    </row>
    <row r="363" spans="1:17" s="133" customFormat="1">
      <c r="A363" s="139">
        <v>3.22</v>
      </c>
      <c r="B363" s="133" t="str">
        <f>Comp!B306</f>
        <v>REPAIR STATIONS</v>
      </c>
      <c r="C363" s="148">
        <f>IF(H363=0,SUM(C364:C367)+C368,H363)</f>
        <v>57.415475055863574</v>
      </c>
      <c r="D363" s="148">
        <f t="shared" ref="D363:F363" si="174">IF(I363=0,SUM(D364:D367)+D368,I363)</f>
        <v>57.692787840000008</v>
      </c>
      <c r="E363" s="148">
        <f t="shared" si="174"/>
        <v>55.9</v>
      </c>
      <c r="F363" s="148">
        <f t="shared" si="174"/>
        <v>57.5</v>
      </c>
      <c r="H363" s="152">
        <f>SUMIF('Flt III'!D:D,A363,'Flt III'!E:E)/3.2808^2</f>
        <v>0</v>
      </c>
      <c r="I363" s="152">
        <f>SUMIF('Flt IIa'!A:A,A363,'Flt IIa'!G:G)</f>
        <v>57.692787840000008</v>
      </c>
      <c r="J363" s="152">
        <f>SUMIF(Comp!$A$75:$A$400,Areas!A363,Comp!$F$75:$F$400)</f>
        <v>55.9</v>
      </c>
      <c r="K363" s="152">
        <f>SUMIF(Comp!$A$75:$A$400,Areas!A363,Comp!$G$75:$G$400)</f>
        <v>57.5</v>
      </c>
      <c r="L363" s="152"/>
      <c r="M363" s="152">
        <f>SUMIF('Flt III'!D:D,A363,'Flt III'!F:F)/3.2808^3</f>
        <v>0</v>
      </c>
      <c r="N363" s="152">
        <f>SUMIF('Flt IIa'!A:A,A363,'Flt IIa'!H:H)</f>
        <v>175.53613455299995</v>
      </c>
      <c r="O363" s="152"/>
      <c r="P363" s="148">
        <f>IF(M363=0,SUM(P364:P367),M363)</f>
        <v>132.18786204602554</v>
      </c>
      <c r="Q363" s="148">
        <f>IF(N363=0,SUM(Q364:Q367),N363)</f>
        <v>175.53613455299995</v>
      </c>
    </row>
    <row r="364" spans="1:17" s="147" customFormat="1">
      <c r="A364" s="145" t="s">
        <v>945</v>
      </c>
      <c r="C364" s="146">
        <f t="shared" ref="C364:D367" si="175">H364</f>
        <v>15.422279707562062</v>
      </c>
      <c r="D364" s="146">
        <f t="shared" si="175"/>
        <v>0</v>
      </c>
      <c r="E364" s="146">
        <f t="shared" si="171"/>
        <v>0</v>
      </c>
      <c r="F364" s="146">
        <f t="shared" si="172"/>
        <v>0</v>
      </c>
      <c r="H364" s="154">
        <f>SUMIF('Flt III'!D:D,A364,'Flt III'!E:E)/3.2808^2</f>
        <v>15.422279707562062</v>
      </c>
      <c r="I364" s="154">
        <f>SUMIF('Flt IIa'!A:A,A364,'Flt IIa'!G:G)</f>
        <v>0</v>
      </c>
      <c r="J364" s="154">
        <f>SUMIF(Comp!$A$75:$A$400,Areas!A364,Comp!$F$75:$F$400)</f>
        <v>0</v>
      </c>
      <c r="K364" s="154">
        <f>SUMIF(Comp!$A$75:$A$400,Areas!A364,Comp!$G$75:$G$400)</f>
        <v>0</v>
      </c>
      <c r="L364" s="154"/>
      <c r="M364" s="154">
        <f>SUMIF('Flt III'!D:D,A364,'Flt III'!F:F)/3.2808^3</f>
        <v>53.322567316338066</v>
      </c>
      <c r="N364" s="154">
        <f>SUMIF('Flt IIa'!A:A,A364,'Flt IIa'!H:H)</f>
        <v>0</v>
      </c>
      <c r="O364" s="154"/>
      <c r="P364" s="146">
        <f>M364</f>
        <v>53.322567316338066</v>
      </c>
      <c r="Q364" s="146">
        <f>N364</f>
        <v>0</v>
      </c>
    </row>
    <row r="365" spans="1:17" s="147" customFormat="1">
      <c r="A365" s="145" t="s">
        <v>942</v>
      </c>
      <c r="C365" s="146">
        <f t="shared" si="175"/>
        <v>10.86992003484796</v>
      </c>
      <c r="D365" s="146">
        <f t="shared" si="175"/>
        <v>0</v>
      </c>
      <c r="E365" s="146">
        <f t="shared" si="171"/>
        <v>0</v>
      </c>
      <c r="F365" s="146">
        <f t="shared" si="172"/>
        <v>0</v>
      </c>
      <c r="H365" s="154">
        <f>SUMIF('Flt III'!D:D,A365,'Flt III'!E:E)/3.2808^2</f>
        <v>10.86992003484796</v>
      </c>
      <c r="I365" s="154">
        <f>SUMIF('Flt IIa'!A:A,A365,'Flt IIa'!G:G)</f>
        <v>0</v>
      </c>
      <c r="J365" s="154">
        <f>SUMIF(Comp!$A$75:$A$400,Areas!A365,Comp!$F$75:$F$400)</f>
        <v>0</v>
      </c>
      <c r="K365" s="154">
        <f>SUMIF(Comp!$A$75:$A$400,Areas!A365,Comp!$G$75:$G$400)</f>
        <v>0</v>
      </c>
      <c r="L365" s="154"/>
      <c r="M365" s="154">
        <f>SUMIF('Flt III'!D:D,A365,'Flt III'!F:F)/3.2808^3</f>
        <v>30.328449068400463</v>
      </c>
      <c r="N365" s="154">
        <f>SUMIF('Flt IIa'!A:A,A365,'Flt IIa'!H:H)</f>
        <v>0</v>
      </c>
      <c r="O365" s="154"/>
      <c r="P365" s="146">
        <f t="shared" ref="P365:Q367" si="176">M365</f>
        <v>30.328449068400463</v>
      </c>
      <c r="Q365" s="146">
        <f t="shared" si="176"/>
        <v>0</v>
      </c>
    </row>
    <row r="366" spans="1:17" s="147" customFormat="1">
      <c r="A366" s="145" t="s">
        <v>939</v>
      </c>
      <c r="C366" s="146">
        <f t="shared" si="175"/>
        <v>3.716211977725798</v>
      </c>
      <c r="D366" s="146">
        <f t="shared" si="175"/>
        <v>0</v>
      </c>
      <c r="E366" s="146">
        <f t="shared" si="171"/>
        <v>0</v>
      </c>
      <c r="F366" s="146">
        <f t="shared" si="172"/>
        <v>0</v>
      </c>
      <c r="H366" s="154">
        <f>SUMIF('Flt III'!D:D,A366,'Flt III'!E:E)/3.2808^2</f>
        <v>3.716211977725798</v>
      </c>
      <c r="I366" s="154">
        <f>SUMIF('Flt IIa'!A:A,A366,'Flt IIa'!G:G)</f>
        <v>0</v>
      </c>
      <c r="J366" s="154">
        <f>SUMIF(Comp!$A$75:$A$400,Areas!A366,Comp!$F$75:$F$400)</f>
        <v>0</v>
      </c>
      <c r="K366" s="154">
        <f>SUMIF(Comp!$A$75:$A$400,Areas!A366,Comp!$G$75:$G$400)</f>
        <v>0</v>
      </c>
      <c r="L366" s="154"/>
      <c r="M366" s="154">
        <f>SUMIF('Flt III'!D:D,A366,'Flt III'!F:F)/3.2808^3</f>
        <v>10.194436661647215</v>
      </c>
      <c r="N366" s="154">
        <f>SUMIF('Flt IIa'!A:A,A366,'Flt IIa'!H:H)</f>
        <v>0</v>
      </c>
      <c r="O366" s="154"/>
      <c r="P366" s="146">
        <f t="shared" si="176"/>
        <v>10.194436661647215</v>
      </c>
      <c r="Q366" s="146">
        <f t="shared" si="176"/>
        <v>0</v>
      </c>
    </row>
    <row r="367" spans="1:17" s="147" customFormat="1">
      <c r="A367" s="145" t="s">
        <v>936</v>
      </c>
      <c r="C367" s="146">
        <f t="shared" si="175"/>
        <v>13.749984317585453</v>
      </c>
      <c r="D367" s="146">
        <f t="shared" si="175"/>
        <v>0</v>
      </c>
      <c r="E367" s="146">
        <f t="shared" si="171"/>
        <v>0</v>
      </c>
      <c r="F367" s="146">
        <f t="shared" si="172"/>
        <v>0</v>
      </c>
      <c r="H367" s="154">
        <f>SUMIF('Flt III'!D:D,A367,'Flt III'!E:E)/3.2808^2</f>
        <v>13.749984317585453</v>
      </c>
      <c r="I367" s="154">
        <f>SUMIF('Flt IIa'!A:A,A367,'Flt IIa'!G:G)</f>
        <v>0</v>
      </c>
      <c r="J367" s="154">
        <f>SUMIF(Comp!$A$75:$A$400,Areas!A367,Comp!$F$75:$F$400)</f>
        <v>0</v>
      </c>
      <c r="K367" s="154">
        <f>SUMIF(Comp!$A$75:$A$400,Areas!A367,Comp!$G$75:$G$400)</f>
        <v>0</v>
      </c>
      <c r="L367" s="154"/>
      <c r="M367" s="154">
        <f>SUMIF('Flt III'!D:D,A367,'Flt III'!F:F)/3.2808^3</f>
        <v>38.342408999639801</v>
      </c>
      <c r="N367" s="154">
        <f>SUMIF('Flt IIa'!A:A,A367,'Flt IIa'!H:H)</f>
        <v>0</v>
      </c>
      <c r="O367" s="154"/>
      <c r="P367" s="146">
        <f t="shared" si="176"/>
        <v>38.342408999639801</v>
      </c>
      <c r="Q367" s="146">
        <f t="shared" si="176"/>
        <v>0</v>
      </c>
    </row>
    <row r="368" spans="1:17" s="140" customFormat="1">
      <c r="A368" s="143" t="s">
        <v>933</v>
      </c>
      <c r="C368" s="144">
        <f>H368</f>
        <v>13.657079018142307</v>
      </c>
      <c r="D368" s="144">
        <f>I368</f>
        <v>0</v>
      </c>
      <c r="E368" s="144">
        <f t="shared" si="171"/>
        <v>0</v>
      </c>
      <c r="F368" s="144">
        <f t="shared" si="172"/>
        <v>0</v>
      </c>
      <c r="H368" s="155">
        <f>SUMIF('Flt III'!D:D,A368,'Flt III'!E:E)/3.2808^2</f>
        <v>13.657079018142307</v>
      </c>
      <c r="I368" s="155">
        <f>SUMIF('Flt IIa'!A:A,A368,'Flt IIa'!G:G)</f>
        <v>0</v>
      </c>
      <c r="J368" s="155">
        <f>SUMIF(Comp!$A$75:$A$400,Areas!A368,Comp!$F$75:$F$400)</f>
        <v>0</v>
      </c>
      <c r="K368" s="155">
        <f>SUMIF(Comp!$A$75:$A$400,Areas!A368,Comp!$G$75:$G$400)</f>
        <v>0</v>
      </c>
      <c r="L368" s="155"/>
      <c r="M368" s="155">
        <f>SUMIF('Flt III'!D:D,A368,'Flt III'!F:F)/3.2808^3</f>
        <v>43.326355812000664</v>
      </c>
      <c r="N368" s="155">
        <f>SUMIF('Flt IIa'!A:A,A368,'Flt IIa'!H:H)</f>
        <v>0</v>
      </c>
      <c r="O368" s="155"/>
      <c r="P368" s="144">
        <f>M368</f>
        <v>43.326355812000664</v>
      </c>
      <c r="Q368" s="144">
        <f>N368</f>
        <v>0</v>
      </c>
    </row>
    <row r="369" spans="1:17" s="133" customFormat="1">
      <c r="A369" s="139">
        <v>3.25</v>
      </c>
      <c r="B369" s="133" t="str">
        <f>Comp!B307</f>
        <v>FIRE FIGHTING</v>
      </c>
      <c r="C369" s="148">
        <f>C370</f>
        <v>60.760065835816796</v>
      </c>
      <c r="D369" s="148">
        <f>D370</f>
        <v>21.46060224</v>
      </c>
      <c r="E369" s="148">
        <f t="shared" si="171"/>
        <v>41.7</v>
      </c>
      <c r="F369" s="148">
        <f t="shared" si="172"/>
        <v>41.5</v>
      </c>
      <c r="H369" s="152">
        <f>SUMIF('Flt III'!D:D,A369,'Flt III'!E:E)/3.2808^2</f>
        <v>0</v>
      </c>
      <c r="I369" s="152">
        <f>SUMIF('Flt IIa'!A:A,A369,'Flt IIa'!G:G)</f>
        <v>0</v>
      </c>
      <c r="J369" s="152">
        <f>SUMIF(Comp!$A$75:$A$400,Areas!A369,Comp!$F$75:$F$400)</f>
        <v>41.7</v>
      </c>
      <c r="K369" s="152">
        <f>SUMIF(Comp!$A$75:$A$400,Areas!A369,Comp!$G$75:$G$400)</f>
        <v>41.5</v>
      </c>
      <c r="L369" s="152"/>
      <c r="M369" s="152">
        <f>SUMIF('Flt III'!D:D,A369,'Flt III'!F:F)/3.2808^3</f>
        <v>0</v>
      </c>
      <c r="N369" s="152">
        <f>SUMIF('Flt IIa'!A:A,A369,'Flt IIa'!H:H)</f>
        <v>0</v>
      </c>
      <c r="O369" s="152"/>
      <c r="P369" s="148">
        <f>P370</f>
        <v>233.87736774595652</v>
      </c>
      <c r="Q369" s="148">
        <f>Q370</f>
        <v>74.728159233</v>
      </c>
    </row>
    <row r="370" spans="1:17" s="132" customFormat="1">
      <c r="A370" s="141">
        <v>3.2509999999999999</v>
      </c>
      <c r="C370" s="142">
        <f>IF(H370=0,SUM(C371),H370)</f>
        <v>60.760065835816796</v>
      </c>
      <c r="D370" s="142">
        <f t="shared" ref="D370:F370" si="177">IF(I370=0,SUM(D371),I370)</f>
        <v>21.46060224</v>
      </c>
      <c r="E370" s="142">
        <f t="shared" si="177"/>
        <v>0</v>
      </c>
      <c r="F370" s="142">
        <f t="shared" si="177"/>
        <v>0</v>
      </c>
      <c r="H370" s="153">
        <f>SUMIF('Flt III'!D:D,A370,'Flt III'!E:E)/3.2808^2</f>
        <v>60.760065835816796</v>
      </c>
      <c r="I370" s="153">
        <f>SUMIF('Flt IIa'!A:A,A370,'Flt IIa'!G:G)</f>
        <v>21.46060224</v>
      </c>
      <c r="J370" s="153">
        <f>SUMIF(Comp!$A$75:$A$400,Areas!A370,Comp!$F$75:$F$400)</f>
        <v>0</v>
      </c>
      <c r="K370" s="153">
        <f>SUMIF(Comp!$A$75:$A$400,Areas!A370,Comp!$G$75:$G$400)</f>
        <v>0</v>
      </c>
      <c r="L370" s="153"/>
      <c r="M370" s="153">
        <f>SUMIF('Flt III'!D:D,A370,'Flt III'!F:F)/3.2808^3</f>
        <v>233.87736774595652</v>
      </c>
      <c r="N370" s="153">
        <f>SUMIF('Flt IIa'!A:A,A370,'Flt IIa'!H:H)</f>
        <v>74.728159233</v>
      </c>
      <c r="O370" s="153"/>
      <c r="P370" s="142">
        <f>IF(M370=0,SUM(P371),M370)</f>
        <v>233.87736774595652</v>
      </c>
      <c r="Q370" s="142">
        <f>IF(N370=0,SUM(Q371),N370)</f>
        <v>74.728159233</v>
      </c>
    </row>
    <row r="371" spans="1:17" s="147" customFormat="1">
      <c r="A371" s="145" t="s">
        <v>918</v>
      </c>
      <c r="C371" s="146">
        <f t="shared" ref="C371:D371" si="178">H371</f>
        <v>21.461124171366482</v>
      </c>
      <c r="D371" s="146">
        <f t="shared" si="178"/>
        <v>0</v>
      </c>
      <c r="E371" s="146">
        <f t="shared" si="171"/>
        <v>0</v>
      </c>
      <c r="F371" s="146">
        <f t="shared" si="172"/>
        <v>0</v>
      </c>
      <c r="H371" s="154">
        <f>SUMIF('Flt III'!D:D,A371,'Flt III'!E:E)/3.2808^2</f>
        <v>21.461124171366482</v>
      </c>
      <c r="I371" s="154">
        <f>SUMIF('Flt IIa'!A:A,A371,'Flt IIa'!G:G)</f>
        <v>0</v>
      </c>
      <c r="J371" s="154">
        <f>SUMIF(Comp!$A$75:$A$400,Areas!A371,Comp!$F$75:$F$400)</f>
        <v>0</v>
      </c>
      <c r="K371" s="154">
        <f>SUMIF(Comp!$A$75:$A$400,Areas!A371,Comp!$G$75:$G$400)</f>
        <v>0</v>
      </c>
      <c r="L371" s="154"/>
      <c r="M371" s="154">
        <f>SUMIF('Flt III'!D:D,A371,'Flt III'!F:F)/3.2808^3</f>
        <v>74.730884305797218</v>
      </c>
      <c r="N371" s="154">
        <f>SUMIF('Flt IIa'!A:A,A371,'Flt IIa'!H:H)</f>
        <v>0</v>
      </c>
      <c r="O371" s="154"/>
      <c r="P371" s="146">
        <f>M371</f>
        <v>74.730884305797218</v>
      </c>
      <c r="Q371" s="146">
        <f>N371</f>
        <v>0</v>
      </c>
    </row>
    <row r="372" spans="1:17" s="138" customFormat="1">
      <c r="A372" s="136">
        <v>3.3</v>
      </c>
      <c r="B372" s="138" t="str">
        <f>Comp!B308</f>
        <v>SHIP ADMINISTRATION</v>
      </c>
      <c r="C372" s="149">
        <f>IF(H372=0,C373+C376+C379+C382+C386+C388+C390+C391+C392+C393,H372)</f>
        <v>143.63159293910206</v>
      </c>
      <c r="D372" s="149">
        <f t="shared" ref="D372:F372" si="179">IF(I372=0,D373+D376+D379+D382+D386+D388+D390+D391+D392+D393,I372)</f>
        <v>201.22798464000002</v>
      </c>
      <c r="E372" s="149">
        <f t="shared" si="179"/>
        <v>184.9</v>
      </c>
      <c r="F372" s="149">
        <f t="shared" si="179"/>
        <v>190.5</v>
      </c>
      <c r="H372" s="151">
        <f>SUMIF('Flt III'!D:D,A372,'Flt III'!E:E)/3.2808^2</f>
        <v>0</v>
      </c>
      <c r="I372" s="151">
        <f>SUMIF('Flt IIa'!A:A,A372,'Flt IIa'!G:G)</f>
        <v>0</v>
      </c>
      <c r="J372" s="151">
        <f>SUMIF(Comp!$A$75:$A$400,Areas!A372,Comp!$F$75:$F$400)</f>
        <v>184.9</v>
      </c>
      <c r="K372" s="151">
        <f>SUMIF(Comp!$A$75:$A$400,Areas!A372,Comp!$G$75:$G$400)</f>
        <v>190.5</v>
      </c>
      <c r="L372" s="151"/>
      <c r="M372" s="151">
        <f>SUMIF('Flt III'!D:D,A372,'Flt III'!F:F)/3.2808^3</f>
        <v>0</v>
      </c>
      <c r="N372" s="151">
        <f>SUMIF('Flt IIa'!A:A,A372,'Flt IIa'!H:H)</f>
        <v>0</v>
      </c>
      <c r="O372" s="151"/>
      <c r="P372" s="149">
        <f>IF(R372=0,P373+P376+P379+P382+P386+P388+P390+P391+P392+P393,R372)</f>
        <v>432.92374356461841</v>
      </c>
      <c r="Q372" s="149">
        <f>IF(S372=0,Q373+Q376+Q379+Q382+Q386+Q388+Q390+Q391+Q392+Q393,S372)</f>
        <v>605.10270354299996</v>
      </c>
    </row>
    <row r="373" spans="1:17" s="132" customFormat="1">
      <c r="A373" s="141">
        <v>3.3010000000000002</v>
      </c>
      <c r="B373" s="132" t="str">
        <f>Comp!B309</f>
        <v>GENERAL SHIP</v>
      </c>
      <c r="C373" s="142">
        <f>IF(H373=0,SUM(C374:C375),H373)</f>
        <v>25.641862646308006</v>
      </c>
      <c r="D373" s="142">
        <f t="shared" ref="D373:F373" si="180">IF(I373=0,SUM(D374:D375),I373)</f>
        <v>26.66317248</v>
      </c>
      <c r="E373" s="142">
        <f t="shared" si="180"/>
        <v>22</v>
      </c>
      <c r="F373" s="142">
        <f t="shared" si="180"/>
        <v>22</v>
      </c>
      <c r="H373" s="153">
        <f>SUMIF('Flt III'!D:D,A373,'Flt III'!E:E)/3.2808^2</f>
        <v>0</v>
      </c>
      <c r="I373" s="153">
        <f>SUMIF('Flt IIa'!A:A,A373,'Flt IIa'!G:G)</f>
        <v>26.66317248</v>
      </c>
      <c r="J373" s="153">
        <f>SUMIF(Comp!$A$75:$A$400,Areas!A373,Comp!$F$75:$F$400)</f>
        <v>22</v>
      </c>
      <c r="K373" s="153">
        <f>SUMIF(Comp!$A$75:$A$400,Areas!A373,Comp!$G$75:$G$400)</f>
        <v>22</v>
      </c>
      <c r="L373" s="153"/>
      <c r="M373" s="153">
        <f>SUMIF('Flt III'!D:D,A373,'Flt III'!F:F)/3.2808^3</f>
        <v>0</v>
      </c>
      <c r="N373" s="153">
        <f>SUMIF('Flt IIa'!A:A,A373,'Flt IIa'!H:H)</f>
        <v>127.45412834699999</v>
      </c>
      <c r="O373" s="153"/>
      <c r="P373" s="142">
        <f>IF(M373=0,SUM(P374:P375),M373)</f>
        <v>77.024632554667846</v>
      </c>
      <c r="Q373" s="142">
        <f>IF(N373=0,SUM(Q374:Q375),N373)</f>
        <v>127.45412834699999</v>
      </c>
    </row>
    <row r="374" spans="1:17" s="147" customFormat="1">
      <c r="A374" s="145" t="s">
        <v>912</v>
      </c>
      <c r="C374" s="146">
        <f t="shared" ref="C374:D375" si="181">H374</f>
        <v>8.1756663509967549</v>
      </c>
      <c r="D374" s="146">
        <f t="shared" si="181"/>
        <v>0</v>
      </c>
      <c r="E374" s="146">
        <f t="shared" si="171"/>
        <v>0</v>
      </c>
      <c r="F374" s="146">
        <f t="shared" si="172"/>
        <v>0</v>
      </c>
      <c r="H374" s="154">
        <f>SUMIF('Flt III'!D:D,A374,'Flt III'!E:E)/3.2808^2</f>
        <v>8.1756663509967549</v>
      </c>
      <c r="I374" s="154">
        <f>SUMIF('Flt IIa'!A:A,A374,'Flt IIa'!G:G)</f>
        <v>0</v>
      </c>
      <c r="J374" s="154">
        <f>SUMIF(Comp!$A$75:$A$400,Areas!A374,Comp!$F$75:$F$400)</f>
        <v>0</v>
      </c>
      <c r="K374" s="154">
        <f>SUMIF(Comp!$A$75:$A$400,Areas!A374,Comp!$G$75:$G$400)</f>
        <v>0</v>
      </c>
      <c r="L374" s="154"/>
      <c r="M374" s="154">
        <f>SUMIF('Flt III'!D:D,A374,'Flt III'!F:F)/3.2808^3</f>
        <v>23.277297044094471</v>
      </c>
      <c r="N374" s="154">
        <f>SUMIF('Flt IIa'!A:A,A374,'Flt IIa'!H:H)</f>
        <v>0</v>
      </c>
      <c r="O374" s="154"/>
      <c r="P374" s="146">
        <f>M374</f>
        <v>23.277297044094471</v>
      </c>
      <c r="Q374" s="146">
        <f>N374</f>
        <v>0</v>
      </c>
    </row>
    <row r="375" spans="1:17" s="147" customFormat="1">
      <c r="A375" s="145">
        <v>3.3010199999999998</v>
      </c>
      <c r="C375" s="146">
        <f t="shared" si="181"/>
        <v>17.466196295311249</v>
      </c>
      <c r="D375" s="146">
        <f t="shared" si="181"/>
        <v>0</v>
      </c>
      <c r="E375" s="146">
        <f t="shared" si="171"/>
        <v>0</v>
      </c>
      <c r="F375" s="146">
        <f t="shared" si="172"/>
        <v>0</v>
      </c>
      <c r="H375" s="154">
        <f>SUMIF('Flt III'!D:D,A375,'Flt III'!E:E)/3.2808^2</f>
        <v>17.466196295311249</v>
      </c>
      <c r="I375" s="154">
        <f>SUMIF('Flt IIa'!A:A,A375,'Flt IIa'!G:G)</f>
        <v>0</v>
      </c>
      <c r="J375" s="154">
        <f>SUMIF(Comp!$A$75:$A$400,Areas!A375,Comp!$F$75:$F$400)</f>
        <v>0</v>
      </c>
      <c r="K375" s="154">
        <f>SUMIF(Comp!$A$75:$A$400,Areas!A375,Comp!$G$75:$G$400)</f>
        <v>0</v>
      </c>
      <c r="L375" s="154"/>
      <c r="M375" s="154">
        <f>SUMIF('Flt III'!D:D,A375,'Flt III'!F:F)/3.2808^3</f>
        <v>53.747335510573372</v>
      </c>
      <c r="N375" s="154">
        <f>SUMIF('Flt IIa'!A:A,A375,'Flt IIa'!H:H)</f>
        <v>0</v>
      </c>
      <c r="O375" s="154"/>
      <c r="P375" s="146">
        <f>M375</f>
        <v>53.747335510573372</v>
      </c>
      <c r="Q375" s="146">
        <f>N375</f>
        <v>0</v>
      </c>
    </row>
    <row r="376" spans="1:17" s="132" customFormat="1">
      <c r="A376" s="141">
        <v>3.302</v>
      </c>
      <c r="B376" s="132" t="str">
        <f>Comp!B310</f>
        <v>EXECUTIVE DEPT</v>
      </c>
      <c r="C376" s="142">
        <f>IF(H376=0,SUM(C377:C378),H376)</f>
        <v>17.187480396981815</v>
      </c>
      <c r="D376" s="142">
        <f t="shared" ref="D376" si="182">IF(I376=0,SUM(D377:D378),I376)</f>
        <v>6.1316006400000003</v>
      </c>
      <c r="E376" s="142">
        <f t="shared" ref="E376" si="183">IF(J376=0,SUM(E377:E378),J376)</f>
        <v>50.5</v>
      </c>
      <c r="F376" s="142">
        <f t="shared" ref="F376" si="184">IF(K376=0,SUM(F377:F378),K376)</f>
        <v>50.5</v>
      </c>
      <c r="H376" s="153">
        <f>SUMIF('Flt III'!D:D,A376,'Flt III'!E:E)/3.2808^2</f>
        <v>0</v>
      </c>
      <c r="I376" s="153">
        <f>SUMIF('Flt IIa'!A:A,A376,'Flt IIa'!G:G)</f>
        <v>6.1316006400000003</v>
      </c>
      <c r="J376" s="153">
        <f>SUMIF(Comp!$A$75:$A$400,Areas!A376,Comp!$F$75:$F$400)</f>
        <v>50.5</v>
      </c>
      <c r="K376" s="153">
        <f>SUMIF(Comp!$A$75:$A$400,Areas!A376,Comp!$G$75:$G$400)</f>
        <v>50.5</v>
      </c>
      <c r="L376" s="153"/>
      <c r="M376" s="153">
        <f>SUMIF('Flt III'!D:D,A376,'Flt III'!F:F)/3.2808^3</f>
        <v>0</v>
      </c>
      <c r="N376" s="153">
        <f>SUMIF('Flt IIa'!A:A,A376,'Flt IIa'!H:H)</f>
        <v>19.255455959999999</v>
      </c>
      <c r="O376" s="153"/>
      <c r="P376" s="142">
        <f>IF(M376=0,SUM(P377:P378),M376)</f>
        <v>49.188156892447807</v>
      </c>
      <c r="Q376" s="142">
        <f>IF(N376=0,SUM(Q377:Q378),N376)</f>
        <v>19.255455959999999</v>
      </c>
    </row>
    <row r="377" spans="1:17" s="147" customFormat="1">
      <c r="A377" s="145">
        <v>3.3020399999999999</v>
      </c>
      <c r="C377" s="146">
        <f t="shared" ref="C377:D378" si="185">H377</f>
        <v>11.706067729836263</v>
      </c>
      <c r="D377" s="146">
        <f t="shared" si="185"/>
        <v>0</v>
      </c>
      <c r="E377" s="146">
        <f t="shared" si="171"/>
        <v>0</v>
      </c>
      <c r="F377" s="146">
        <f t="shared" si="172"/>
        <v>0</v>
      </c>
      <c r="H377" s="154">
        <f>SUMIF('Flt III'!D:D,A377,'Flt III'!E:E)/3.2808^2</f>
        <v>11.706067729836263</v>
      </c>
      <c r="I377" s="154">
        <f>SUMIF('Flt IIa'!A:A,A377,'Flt IIa'!G:G)</f>
        <v>0</v>
      </c>
      <c r="J377" s="154">
        <f>SUMIF(Comp!$A$75:$A$400,Areas!A377,Comp!$F$75:$F$400)</f>
        <v>0</v>
      </c>
      <c r="K377" s="154">
        <f>SUMIF(Comp!$A$75:$A$400,Areas!A377,Comp!$G$75:$G$400)</f>
        <v>0</v>
      </c>
      <c r="L377" s="154"/>
      <c r="M377" s="154">
        <f>SUMIF('Flt III'!D:D,A377,'Flt III'!F:F)/3.2808^3</f>
        <v>34.009773418439735</v>
      </c>
      <c r="N377" s="154">
        <f>SUMIF('Flt IIa'!A:A,A377,'Flt IIa'!H:H)</f>
        <v>0</v>
      </c>
      <c r="O377" s="154"/>
      <c r="P377" s="146">
        <f>M377</f>
        <v>34.009773418439735</v>
      </c>
      <c r="Q377" s="146">
        <f>N377</f>
        <v>0</v>
      </c>
    </row>
    <row r="378" spans="1:17" s="147" customFormat="1">
      <c r="A378" s="145">
        <v>3.3022399999999998</v>
      </c>
      <c r="C378" s="146">
        <f t="shared" si="185"/>
        <v>5.4814126671455519</v>
      </c>
      <c r="D378" s="146">
        <f t="shared" si="185"/>
        <v>0</v>
      </c>
      <c r="E378" s="146">
        <f t="shared" si="171"/>
        <v>0</v>
      </c>
      <c r="F378" s="146">
        <f t="shared" si="172"/>
        <v>0</v>
      </c>
      <c r="H378" s="154">
        <f>SUMIF('Flt III'!D:D,A378,'Flt III'!E:E)/3.2808^2</f>
        <v>5.4814126671455519</v>
      </c>
      <c r="I378" s="154">
        <f>SUMIF('Flt IIa'!A:A,A378,'Flt IIa'!G:G)</f>
        <v>0</v>
      </c>
      <c r="J378" s="154">
        <f>SUMIF(Comp!$A$75:$A$400,Areas!A378,Comp!$F$75:$F$400)</f>
        <v>0</v>
      </c>
      <c r="K378" s="154">
        <f>SUMIF(Comp!$A$75:$A$400,Areas!A378,Comp!$G$75:$G$400)</f>
        <v>0</v>
      </c>
      <c r="L378" s="154"/>
      <c r="M378" s="154">
        <f>SUMIF('Flt III'!D:D,A378,'Flt III'!F:F)/3.2808^3</f>
        <v>15.178383474008074</v>
      </c>
      <c r="N378" s="154">
        <f>SUMIF('Flt IIa'!A:A,A378,'Flt IIa'!H:H)</f>
        <v>0</v>
      </c>
      <c r="O378" s="154"/>
      <c r="P378" s="146">
        <f>M378</f>
        <v>15.178383474008074</v>
      </c>
      <c r="Q378" s="146">
        <f>N378</f>
        <v>0</v>
      </c>
    </row>
    <row r="379" spans="1:17" s="132" customFormat="1">
      <c r="A379" s="141">
        <v>3.3029999999999999</v>
      </c>
      <c r="B379" s="132" t="str">
        <f>Comp!B311</f>
        <v>ENGINEERING DEPT</v>
      </c>
      <c r="C379" s="142">
        <f>IF(H379=0,SUM(C380:C381),H379)</f>
        <v>40.042184059995471</v>
      </c>
      <c r="D379" s="142">
        <f t="shared" ref="D379" si="186">IF(I379=0,SUM(D380:D381),I379)</f>
        <v>33.909609600000003</v>
      </c>
      <c r="E379" s="142">
        <f t="shared" ref="E379" si="187">IF(J379=0,SUM(E380:E381),J379)</f>
        <v>31</v>
      </c>
      <c r="F379" s="142">
        <f t="shared" ref="F379" si="188">IF(K379=0,SUM(F380:F381),K379)</f>
        <v>31</v>
      </c>
      <c r="H379" s="153">
        <f>SUMIF('Flt III'!D:D,A379,'Flt III'!E:E)/3.2808^2</f>
        <v>0</v>
      </c>
      <c r="I379" s="153">
        <f>SUMIF('Flt IIa'!A:A,A379,'Flt IIa'!G:G)</f>
        <v>33.909609600000003</v>
      </c>
      <c r="J379" s="153">
        <f>SUMIF(Comp!$A$75:$A$400,Areas!A379,Comp!$F$75:$F$400)</f>
        <v>31</v>
      </c>
      <c r="K379" s="153">
        <f>SUMIF(Comp!$A$75:$A$400,Areas!A379,Comp!$G$75:$G$400)</f>
        <v>31</v>
      </c>
      <c r="L379" s="153"/>
      <c r="M379" s="153">
        <f>SUMIF('Flt III'!D:D,A379,'Flt III'!F:F)/3.2808^3</f>
        <v>0</v>
      </c>
      <c r="N379" s="153">
        <f>SUMIF('Flt IIa'!A:A,A379,'Flt IIa'!H:H)</f>
        <v>91.066979951999997</v>
      </c>
      <c r="O379" s="153"/>
      <c r="P379" s="142">
        <f>IF(M379=0,SUM(P380:P381),M379)</f>
        <v>110.89281657502913</v>
      </c>
      <c r="Q379" s="142">
        <f>IF(N379=0,SUM(Q380:Q381),N379)</f>
        <v>91.066979951999997</v>
      </c>
    </row>
    <row r="380" spans="1:17" s="147" customFormat="1">
      <c r="A380" s="145" t="s">
        <v>900</v>
      </c>
      <c r="C380" s="146">
        <f t="shared" ref="C380:D381" si="189">H380</f>
        <v>32.145233607328151</v>
      </c>
      <c r="D380" s="146">
        <f t="shared" si="189"/>
        <v>0</v>
      </c>
      <c r="E380" s="146">
        <f t="shared" si="171"/>
        <v>0</v>
      </c>
      <c r="F380" s="146">
        <f t="shared" si="172"/>
        <v>0</v>
      </c>
      <c r="H380" s="154">
        <f>SUMIF('Flt III'!D:D,A380,'Flt III'!E:E)/3.2808^2</f>
        <v>32.145233607328151</v>
      </c>
      <c r="I380" s="154">
        <f>SUMIF('Flt IIa'!A:A,A380,'Flt IIa'!G:G)</f>
        <v>0</v>
      </c>
      <c r="J380" s="154">
        <f>SUMIF(Comp!$A$75:$A$400,Areas!A380,Comp!$F$75:$F$400)</f>
        <v>0</v>
      </c>
      <c r="K380" s="154">
        <f>SUMIF(Comp!$A$75:$A$400,Areas!A380,Comp!$G$75:$G$400)</f>
        <v>0</v>
      </c>
      <c r="L380" s="154"/>
      <c r="M380" s="154">
        <f>SUMIF('Flt III'!D:D,A380,'Flt III'!F:F)/3.2808^3</f>
        <v>92.344605426754342</v>
      </c>
      <c r="N380" s="154">
        <f>SUMIF('Flt IIa'!A:A,A380,'Flt IIa'!H:H)</f>
        <v>0</v>
      </c>
      <c r="O380" s="154"/>
      <c r="P380" s="146">
        <f>M380</f>
        <v>92.344605426754342</v>
      </c>
      <c r="Q380" s="146">
        <f>N380</f>
        <v>0</v>
      </c>
    </row>
    <row r="381" spans="1:17" s="147" customFormat="1">
      <c r="A381" s="145" t="s">
        <v>895</v>
      </c>
      <c r="C381" s="146">
        <f t="shared" si="189"/>
        <v>7.8969504526673209</v>
      </c>
      <c r="D381" s="146">
        <f t="shared" si="189"/>
        <v>0</v>
      </c>
      <c r="E381" s="146">
        <f t="shared" si="171"/>
        <v>0</v>
      </c>
      <c r="F381" s="146">
        <f t="shared" si="172"/>
        <v>0</v>
      </c>
      <c r="H381" s="154">
        <f>SUMIF('Flt III'!D:D,A381,'Flt III'!E:E)/3.2808^2</f>
        <v>7.8969504526673209</v>
      </c>
      <c r="I381" s="154">
        <f>SUMIF('Flt IIa'!A:A,A381,'Flt IIa'!G:G)</f>
        <v>0</v>
      </c>
      <c r="J381" s="154">
        <f>SUMIF(Comp!$A$75:$A$400,Areas!A381,Comp!$F$75:$F$400)</f>
        <v>0</v>
      </c>
      <c r="K381" s="154">
        <f>SUMIF(Comp!$A$75:$A$400,Areas!A381,Comp!$G$75:$G$400)</f>
        <v>0</v>
      </c>
      <c r="L381" s="154"/>
      <c r="M381" s="154">
        <f>SUMIF('Flt III'!D:D,A381,'Flt III'!F:F)/3.2808^3</f>
        <v>18.548211148274792</v>
      </c>
      <c r="N381" s="154">
        <f>SUMIF('Flt IIa'!A:A,A381,'Flt IIa'!H:H)</f>
        <v>0</v>
      </c>
      <c r="O381" s="154"/>
      <c r="P381" s="146">
        <f>M381</f>
        <v>18.548211148274792</v>
      </c>
      <c r="Q381" s="146">
        <f>N381</f>
        <v>0</v>
      </c>
    </row>
    <row r="382" spans="1:17" s="132" customFormat="1">
      <c r="A382" s="141">
        <v>3.3039999999999998</v>
      </c>
      <c r="B382" s="132" t="str">
        <f>Comp!B312</f>
        <v>SUPPLY DEPT</v>
      </c>
      <c r="C382" s="142">
        <f>IF(H382=0,SUM(C383:C384),H382)</f>
        <v>50.726293495957137</v>
      </c>
      <c r="D382" s="142">
        <f t="shared" ref="D382" si="190">IF(I382=0,SUM(D383:D384),I382)</f>
        <v>64.567612800000006</v>
      </c>
      <c r="E382" s="142">
        <f t="shared" ref="E382" si="191">IF(J382=0,SUM(E383:E384),J382)</f>
        <v>44.4</v>
      </c>
      <c r="F382" s="142">
        <f t="shared" ref="F382" si="192">IF(K382=0,SUM(F383:F384),K382)</f>
        <v>44.4</v>
      </c>
      <c r="H382" s="153">
        <f>SUMIF('Flt III'!D:D,A382,'Flt III'!E:E)/3.2808^2</f>
        <v>0</v>
      </c>
      <c r="I382" s="153">
        <f>SUMIF('Flt IIa'!A:A,A382,'Flt IIa'!G:G)</f>
        <v>64.567612800000006</v>
      </c>
      <c r="J382" s="153">
        <f>SUMIF(Comp!$A$75:$A$400,Areas!A382,Comp!$F$75:$F$400)</f>
        <v>44.4</v>
      </c>
      <c r="K382" s="153">
        <f>SUMIF(Comp!$A$75:$A$400,Areas!A382,Comp!$G$75:$G$400)</f>
        <v>44.4</v>
      </c>
      <c r="L382" s="153"/>
      <c r="M382" s="153">
        <f>SUMIF('Flt III'!D:D,A382,'Flt III'!F:F)/3.2808^3</f>
        <v>0</v>
      </c>
      <c r="N382" s="153">
        <f>SUMIF('Flt IIa'!A:A,A382,'Flt IIa'!H:H)</f>
        <v>183.153366396</v>
      </c>
      <c r="O382" s="153"/>
      <c r="P382" s="142">
        <f>IF(M382=0,SUM(P383:P385),M382)</f>
        <v>166.14099970523392</v>
      </c>
      <c r="Q382" s="142">
        <f>IF(N382=0,SUM(Q383:Q385),N382)</f>
        <v>183.153366396</v>
      </c>
    </row>
    <row r="383" spans="1:17" s="147" customFormat="1">
      <c r="A383" s="145" t="s">
        <v>890</v>
      </c>
      <c r="C383" s="146">
        <f t="shared" ref="C383:D385" si="193">H383</f>
        <v>23.783756657445107</v>
      </c>
      <c r="D383" s="146">
        <f t="shared" si="193"/>
        <v>0</v>
      </c>
      <c r="E383" s="146">
        <f t="shared" si="171"/>
        <v>0</v>
      </c>
      <c r="F383" s="146">
        <f t="shared" si="172"/>
        <v>0</v>
      </c>
      <c r="H383" s="154">
        <f>SUMIF('Flt III'!D:D,A383,'Flt III'!E:E)/3.2808^2</f>
        <v>23.783756657445107</v>
      </c>
      <c r="I383" s="154">
        <f>SUMIF('Flt IIa'!A:A,A383,'Flt IIa'!G:G)</f>
        <v>0</v>
      </c>
      <c r="J383" s="154">
        <f>SUMIF(Comp!$A$75:$A$400,Areas!A383,Comp!$F$75:$F$400)</f>
        <v>0</v>
      </c>
      <c r="K383" s="154">
        <f>SUMIF(Comp!$A$75:$A$400,Areas!A383,Comp!$G$75:$G$400)</f>
        <v>0</v>
      </c>
      <c r="L383" s="154"/>
      <c r="M383" s="154">
        <f>SUMIF('Flt III'!D:D,A383,'Flt III'!F:F)/3.2808^3</f>
        <v>74.221162472714852</v>
      </c>
      <c r="N383" s="154">
        <f>SUMIF('Flt IIa'!A:A,A383,'Flt IIa'!H:H)</f>
        <v>0</v>
      </c>
      <c r="O383" s="154"/>
      <c r="P383" s="146">
        <f>M383</f>
        <v>74.221162472714852</v>
      </c>
      <c r="Q383" s="146">
        <f>N383</f>
        <v>0</v>
      </c>
    </row>
    <row r="384" spans="1:17" s="147" customFormat="1">
      <c r="A384" s="145" t="s">
        <v>887</v>
      </c>
      <c r="C384" s="146">
        <f t="shared" si="193"/>
        <v>26.942536838512034</v>
      </c>
      <c r="D384" s="146">
        <f t="shared" si="193"/>
        <v>0</v>
      </c>
      <c r="E384" s="146">
        <f t="shared" si="171"/>
        <v>0</v>
      </c>
      <c r="F384" s="146">
        <f t="shared" si="172"/>
        <v>0</v>
      </c>
      <c r="H384" s="154">
        <f>SUMIF('Flt III'!D:D,A384,'Flt III'!E:E)/3.2808^2</f>
        <v>26.942536838512034</v>
      </c>
      <c r="I384" s="154">
        <f>SUMIF('Flt IIa'!A:A,A384,'Flt IIa'!G:G)</f>
        <v>0</v>
      </c>
      <c r="J384" s="154">
        <f>SUMIF(Comp!$A$75:$A$400,Areas!A384,Comp!$F$75:$F$400)</f>
        <v>0</v>
      </c>
      <c r="K384" s="154">
        <f>SUMIF(Comp!$A$75:$A$400,Areas!A384,Comp!$G$75:$G$400)</f>
        <v>0</v>
      </c>
      <c r="L384" s="154"/>
      <c r="M384" s="154">
        <f>SUMIF('Flt III'!D:D,A384,'Flt III'!F:F)/3.2808^3</f>
        <v>72.43713605692659</v>
      </c>
      <c r="N384" s="154">
        <f>SUMIF('Flt IIa'!A:A,A384,'Flt IIa'!H:H)</f>
        <v>0</v>
      </c>
      <c r="O384" s="154"/>
      <c r="P384" s="146">
        <f>M384</f>
        <v>72.43713605692659</v>
      </c>
      <c r="Q384" s="146">
        <f>N384</f>
        <v>0</v>
      </c>
    </row>
    <row r="385" spans="1:17" s="147" customFormat="1">
      <c r="A385" s="145" t="s">
        <v>884</v>
      </c>
      <c r="C385" s="146">
        <f t="shared" si="193"/>
        <v>6.9678974582358713</v>
      </c>
      <c r="D385" s="146">
        <f t="shared" si="193"/>
        <v>0</v>
      </c>
      <c r="E385" s="146">
        <f t="shared" si="171"/>
        <v>0</v>
      </c>
      <c r="F385" s="146">
        <f t="shared" si="172"/>
        <v>0</v>
      </c>
      <c r="H385" s="154">
        <f>SUMIF('Flt III'!D:D,A385,'Flt III'!E:E)/3.2808^2</f>
        <v>6.9678974582358713</v>
      </c>
      <c r="I385" s="154">
        <f>SUMIF('Flt IIa'!A:A,A385,'Flt IIa'!G:G)</f>
        <v>0</v>
      </c>
      <c r="J385" s="154">
        <f>SUMIF(Comp!$A$75:$A$400,Areas!A385,Comp!$F$75:$F$400)</f>
        <v>0</v>
      </c>
      <c r="K385" s="154">
        <f>SUMIF(Comp!$A$75:$A$400,Areas!A385,Comp!$G$75:$G$400)</f>
        <v>0</v>
      </c>
      <c r="L385" s="154"/>
      <c r="M385" s="154">
        <f>SUMIF('Flt III'!D:D,A385,'Flt III'!F:F)/3.2808^3</f>
        <v>19.482701175592453</v>
      </c>
      <c r="N385" s="154">
        <f>SUMIF('Flt IIa'!A:A,A385,'Flt IIa'!H:H)</f>
        <v>0</v>
      </c>
      <c r="O385" s="154"/>
      <c r="P385" s="146">
        <f>M385</f>
        <v>19.482701175592453</v>
      </c>
      <c r="Q385" s="146">
        <f>N385</f>
        <v>0</v>
      </c>
    </row>
    <row r="386" spans="1:17" s="132" customFormat="1">
      <c r="A386" s="141">
        <v>3.3050000000000002</v>
      </c>
      <c r="B386" s="132" t="str">
        <f>Comp!B313</f>
        <v>DECK DEPT</v>
      </c>
      <c r="C386" s="142">
        <f>IF(H386=0,SUM(C387),H386)</f>
        <v>4.5523596727141022</v>
      </c>
      <c r="D386" s="142">
        <f t="shared" ref="D386:F386" si="194">IF(I386=0,SUM(D387),I386)</f>
        <v>4.6451520000000004</v>
      </c>
      <c r="E386" s="142">
        <f t="shared" si="194"/>
        <v>13.4</v>
      </c>
      <c r="F386" s="142">
        <f t="shared" si="194"/>
        <v>13.4</v>
      </c>
      <c r="H386" s="153">
        <f>SUMIF('Flt III'!D:D,A386,'Flt III'!E:E)/3.2808^2</f>
        <v>0</v>
      </c>
      <c r="I386" s="153">
        <f>SUMIF('Flt IIa'!A:A,A386,'Flt IIa'!G:G)</f>
        <v>4.6451520000000004</v>
      </c>
      <c r="J386" s="153">
        <f>SUMIF(Comp!$A$75:$A$400,Areas!A386,Comp!$F$75:$F$400)</f>
        <v>13.4</v>
      </c>
      <c r="K386" s="153">
        <f>SUMIF(Comp!$A$75:$A$400,Areas!A386,Comp!$G$75:$G$400)</f>
        <v>13.4</v>
      </c>
      <c r="L386" s="153"/>
      <c r="M386" s="153">
        <f>SUMIF('Flt III'!D:D,A386,'Flt III'!F:F)/3.2808^3</f>
        <v>0</v>
      </c>
      <c r="N386" s="153">
        <f>SUMIF('Flt IIa'!A:A,A386,'Flt IIa'!H:H)</f>
        <v>13.705353947999999</v>
      </c>
      <c r="O386" s="153"/>
      <c r="P386" s="142">
        <f>IF(M386=0,SUM(P387),M386)</f>
        <v>12.601456428980585</v>
      </c>
      <c r="Q386" s="142">
        <f>IF(N386=0,SUM(Q387),N386)</f>
        <v>13.705353947999999</v>
      </c>
    </row>
    <row r="387" spans="1:17" s="147" customFormat="1">
      <c r="A387" s="145" t="s">
        <v>877</v>
      </c>
      <c r="C387" s="146">
        <f t="shared" ref="C387:D387" si="195">H387</f>
        <v>4.5523596727141022</v>
      </c>
      <c r="D387" s="146">
        <f t="shared" si="195"/>
        <v>0</v>
      </c>
      <c r="E387" s="146">
        <f t="shared" si="171"/>
        <v>0</v>
      </c>
      <c r="F387" s="146">
        <f t="shared" si="172"/>
        <v>0</v>
      </c>
      <c r="H387" s="154">
        <f>SUMIF('Flt III'!D:D,A387,'Flt III'!E:E)/3.2808^2</f>
        <v>4.5523596727141022</v>
      </c>
      <c r="I387" s="154">
        <f>SUMIF('Flt IIa'!A:A,A387,'Flt IIa'!G:G)</f>
        <v>0</v>
      </c>
      <c r="J387" s="154">
        <f>SUMIF(Comp!$A$75:$A$400,Areas!A387,Comp!$F$75:$F$400)</f>
        <v>0</v>
      </c>
      <c r="K387" s="154">
        <f>SUMIF(Comp!$A$75:$A$400,Areas!A387,Comp!$G$75:$G$400)</f>
        <v>0</v>
      </c>
      <c r="L387" s="154"/>
      <c r="M387" s="154">
        <f>SUMIF('Flt III'!D:D,A387,'Flt III'!F:F)/3.2808^3</f>
        <v>12.601456428980585</v>
      </c>
      <c r="N387" s="154">
        <f>SUMIF('Flt IIa'!A:A,A387,'Flt IIa'!H:H)</f>
        <v>0</v>
      </c>
      <c r="O387" s="154"/>
      <c r="P387" s="146">
        <f>M387</f>
        <v>12.601456428980585</v>
      </c>
      <c r="Q387" s="146">
        <f>N387</f>
        <v>0</v>
      </c>
    </row>
    <row r="388" spans="1:17" s="132" customFormat="1">
      <c r="A388" s="141">
        <v>3.306</v>
      </c>
      <c r="B388" s="132" t="str">
        <f>Comp!B314</f>
        <v>OPERATIONS DEPT</v>
      </c>
      <c r="C388" s="142">
        <f>IF(H388=0,SUM(C389),H388)</f>
        <v>5.4814126671455519</v>
      </c>
      <c r="D388" s="142">
        <f t="shared" ref="D388" si="196">IF(I388=0,SUM(D389),I388)</f>
        <v>3.7161216000000001</v>
      </c>
      <c r="E388" s="142">
        <f t="shared" ref="E388" si="197">IF(J388=0,SUM(E389),J388)</f>
        <v>23.6</v>
      </c>
      <c r="F388" s="142">
        <f t="shared" ref="F388" si="198">IF(K388=0,SUM(F389),K388)</f>
        <v>29.2</v>
      </c>
      <c r="H388" s="153">
        <f>SUMIF('Flt III'!D:D,A388,'Flt III'!E:E)/3.2808^2</f>
        <v>0</v>
      </c>
      <c r="I388" s="153">
        <f>SUMIF('Flt IIa'!A:A,A388,'Flt IIa'!G:G)</f>
        <v>3.7161216000000001</v>
      </c>
      <c r="J388" s="153">
        <f>SUMIF(Comp!$A$75:$A$400,Areas!A388,Comp!$F$75:$F$400)</f>
        <v>23.6</v>
      </c>
      <c r="K388" s="153">
        <f>SUMIF(Comp!$A$75:$A$400,Areas!A388,Comp!$G$75:$G$400)</f>
        <v>29.2</v>
      </c>
      <c r="L388" s="153"/>
      <c r="M388" s="153">
        <f>SUMIF('Flt III'!D:D,A388,'Flt III'!F:F)/3.2808^3</f>
        <v>0</v>
      </c>
      <c r="N388" s="153">
        <f>SUMIF('Flt IIa'!A:A,A388,'Flt IIa'!H:H)</f>
        <v>10.562183931</v>
      </c>
      <c r="O388" s="153"/>
      <c r="P388" s="142">
        <f>IF(M388=0,SUM(P389),M388)</f>
        <v>17.075681408259083</v>
      </c>
      <c r="Q388" s="142">
        <f>IF(N388=0,SUM(Q389),N388)</f>
        <v>10.562183931</v>
      </c>
    </row>
    <row r="389" spans="1:17" s="147" customFormat="1">
      <c r="A389" s="145" t="s">
        <v>874</v>
      </c>
      <c r="C389" s="146">
        <f t="shared" ref="C389:D392" si="199">H389</f>
        <v>5.4814126671455519</v>
      </c>
      <c r="D389" s="146">
        <f t="shared" si="199"/>
        <v>0</v>
      </c>
      <c r="E389" s="146">
        <f t="shared" si="171"/>
        <v>0</v>
      </c>
      <c r="F389" s="146">
        <f t="shared" si="172"/>
        <v>0</v>
      </c>
      <c r="H389" s="154">
        <f>SUMIF('Flt III'!D:D,A389,'Flt III'!E:E)/3.2808^2</f>
        <v>5.4814126671455519</v>
      </c>
      <c r="I389" s="154">
        <f>SUMIF('Flt IIa'!A:A,A389,'Flt IIa'!G:G)</f>
        <v>0</v>
      </c>
      <c r="J389" s="154">
        <f>SUMIF(Comp!$A$75:$A$400,Areas!A389,Comp!$F$75:$F$400)</f>
        <v>0</v>
      </c>
      <c r="K389" s="154">
        <f>SUMIF(Comp!$A$75:$A$400,Areas!A389,Comp!$G$75:$G$400)</f>
        <v>0</v>
      </c>
      <c r="L389" s="154"/>
      <c r="M389" s="154">
        <f>SUMIF('Flt III'!D:D,A389,'Flt III'!F:F)/3.2808^3</f>
        <v>17.075681408259083</v>
      </c>
      <c r="N389" s="154">
        <f>SUMIF('Flt IIa'!A:A,A389,'Flt IIa'!H:H)</f>
        <v>0</v>
      </c>
      <c r="O389" s="154"/>
      <c r="P389" s="146">
        <f>M389</f>
        <v>17.075681408259083</v>
      </c>
      <c r="Q389" s="146">
        <f>N389</f>
        <v>0</v>
      </c>
    </row>
    <row r="390" spans="1:17" s="132" customFormat="1">
      <c r="A390" s="141">
        <v>3.3069999999999999</v>
      </c>
      <c r="B390" s="132" t="str">
        <f>Comp!B315</f>
        <v>WEAPONS DEPT</v>
      </c>
      <c r="C390" s="142">
        <f t="shared" si="199"/>
        <v>0</v>
      </c>
      <c r="D390" s="142">
        <f t="shared" si="199"/>
        <v>61.594715520000001</v>
      </c>
      <c r="E390" s="142">
        <f t="shared" si="171"/>
        <v>0</v>
      </c>
      <c r="F390" s="142">
        <f t="shared" si="172"/>
        <v>0</v>
      </c>
      <c r="H390" s="153">
        <f>SUMIF('Flt III'!D:D,A390,'Flt III'!E:E)/3.2808^2</f>
        <v>0</v>
      </c>
      <c r="I390" s="153">
        <f>SUMIF('Flt IIa'!A:A,A390,'Flt IIa'!G:G)</f>
        <v>61.594715520000001</v>
      </c>
      <c r="J390" s="153">
        <f>SUMIF(Comp!$A$75:$A$400,Areas!A390,Comp!$F$75:$F$400)</f>
        <v>0</v>
      </c>
      <c r="K390" s="153">
        <f>SUMIF(Comp!$A$75:$A$400,Areas!A390,Comp!$G$75:$G$400)</f>
        <v>0</v>
      </c>
      <c r="L390" s="153"/>
      <c r="M390" s="153">
        <f>SUMIF('Flt III'!D:D,A390,'Flt III'!F:F)/3.2808^3</f>
        <v>0</v>
      </c>
      <c r="N390" s="153">
        <f>SUMIF('Flt IIa'!A:A,A390,'Flt IIa'!H:H)</f>
        <v>159.90523500900002</v>
      </c>
      <c r="O390" s="153"/>
      <c r="P390" s="142">
        <f>M390</f>
        <v>0</v>
      </c>
      <c r="Q390" s="142">
        <f>N390</f>
        <v>159.90523500900002</v>
      </c>
    </row>
    <row r="391" spans="1:17" s="132" customFormat="1">
      <c r="A391" s="141">
        <v>3.3079999999999998</v>
      </c>
      <c r="B391" s="132" t="str">
        <f>Comp!B316</f>
        <v>REACTOR DEPT</v>
      </c>
      <c r="C391" s="142">
        <f t="shared" si="199"/>
        <v>0</v>
      </c>
      <c r="D391" s="142">
        <f t="shared" si="199"/>
        <v>0</v>
      </c>
      <c r="E391" s="142">
        <f t="shared" si="171"/>
        <v>0</v>
      </c>
      <c r="F391" s="142">
        <f t="shared" si="172"/>
        <v>0</v>
      </c>
      <c r="H391" s="153">
        <f>SUMIF('Flt III'!D:D,A391,'Flt III'!E:E)/3.2808^2</f>
        <v>0</v>
      </c>
      <c r="I391" s="153">
        <f>SUMIF('Flt IIa'!A:A,A391,'Flt IIa'!G:G)</f>
        <v>0</v>
      </c>
      <c r="J391" s="153">
        <f>SUMIF(Comp!$A$75:$A$400,Areas!A391,Comp!$F$75:$F$400)</f>
        <v>0</v>
      </c>
      <c r="K391" s="153">
        <f>SUMIF(Comp!$A$75:$A$400,Areas!A391,Comp!$G$75:$G$400)</f>
        <v>0</v>
      </c>
      <c r="L391" s="153"/>
      <c r="M391" s="153">
        <f>SUMIF('Flt III'!D:D,A391,'Flt III'!F:F)/3.2808^3</f>
        <v>0</v>
      </c>
      <c r="N391" s="153">
        <f>SUMIF('Flt IIa'!A:A,A391,'Flt IIa'!H:H)</f>
        <v>0</v>
      </c>
      <c r="O391" s="153"/>
      <c r="P391" s="142">
        <f t="shared" ref="P391:Q392" si="200">M391</f>
        <v>0</v>
      </c>
      <c r="Q391" s="142">
        <f t="shared" si="200"/>
        <v>0</v>
      </c>
    </row>
    <row r="392" spans="1:17" s="132" customFormat="1">
      <c r="A392" s="141">
        <v>3.3090000000000002</v>
      </c>
      <c r="B392" s="132" t="str">
        <f>Comp!B317</f>
        <v>MARINES</v>
      </c>
      <c r="C392" s="142">
        <f t="shared" si="199"/>
        <v>0</v>
      </c>
      <c r="D392" s="142">
        <f t="shared" si="199"/>
        <v>0</v>
      </c>
      <c r="E392" s="142">
        <f t="shared" si="171"/>
        <v>0</v>
      </c>
      <c r="F392" s="142">
        <f t="shared" si="172"/>
        <v>0</v>
      </c>
      <c r="H392" s="153">
        <f>SUMIF('Flt III'!D:D,A392,'Flt III'!E:E)/3.2808^2</f>
        <v>0</v>
      </c>
      <c r="I392" s="153">
        <f>SUMIF('Flt IIa'!A:A,A392,'Flt IIa'!G:G)</f>
        <v>0</v>
      </c>
      <c r="J392" s="153">
        <f>SUMIF(Comp!$A$75:$A$400,Areas!A392,Comp!$F$75:$F$400)</f>
        <v>0</v>
      </c>
      <c r="K392" s="153">
        <f>SUMIF(Comp!$A$75:$A$400,Areas!A392,Comp!$G$75:$G$400)</f>
        <v>0</v>
      </c>
      <c r="L392" s="153"/>
      <c r="M392" s="153">
        <f>SUMIF('Flt III'!D:D,A392,'Flt III'!F:F)/3.2808^3</f>
        <v>0</v>
      </c>
      <c r="N392" s="153">
        <f>SUMIF('Flt IIa'!A:A,A392,'Flt IIa'!H:H)</f>
        <v>0</v>
      </c>
      <c r="O392" s="153"/>
      <c r="P392" s="142">
        <f t="shared" si="200"/>
        <v>0</v>
      </c>
      <c r="Q392" s="142">
        <f t="shared" si="200"/>
        <v>0</v>
      </c>
    </row>
    <row r="393" spans="1:17" s="133" customFormat="1">
      <c r="A393" s="139">
        <v>3.31</v>
      </c>
      <c r="B393" s="133" t="str">
        <f>Comp!B318</f>
        <v>SHIP PHOTO/PRINT SVCS</v>
      </c>
      <c r="C393" s="148">
        <f>H393</f>
        <v>0</v>
      </c>
      <c r="D393" s="148">
        <f>I393</f>
        <v>0</v>
      </c>
      <c r="E393" s="148">
        <f t="shared" si="171"/>
        <v>0</v>
      </c>
      <c r="F393" s="148">
        <f t="shared" si="172"/>
        <v>0</v>
      </c>
      <c r="H393" s="152">
        <f>SUMIF('Flt III'!D:D,A393,'Flt III'!E:E)/3.2808^2</f>
        <v>0</v>
      </c>
      <c r="I393" s="152">
        <f>SUMIF('Flt IIa'!A:A,A393,'Flt IIa'!G:G)</f>
        <v>0</v>
      </c>
      <c r="J393" s="152">
        <f>SUMIF(Comp!$A$75:$A$400,Areas!A393,Comp!$F$75:$F$400)</f>
        <v>0</v>
      </c>
      <c r="K393" s="152">
        <f>SUMIF(Comp!$A$75:$A$400,Areas!A393,Comp!$G$75:$G$400)</f>
        <v>0</v>
      </c>
      <c r="L393" s="152"/>
      <c r="M393" s="152">
        <f>SUMIF('Flt III'!D:D,A393,'Flt III'!F:F)/3.2808^3</f>
        <v>0</v>
      </c>
      <c r="N393" s="152">
        <f>SUMIF('Flt IIa'!A:A,A393,'Flt IIa'!H:H)</f>
        <v>0</v>
      </c>
      <c r="O393" s="152"/>
      <c r="P393" s="148">
        <f>M393</f>
        <v>0</v>
      </c>
      <c r="Q393" s="148">
        <f>N393</f>
        <v>0</v>
      </c>
    </row>
    <row r="394" spans="1:17" s="138" customFormat="1">
      <c r="A394" s="136">
        <v>3.5</v>
      </c>
      <c r="B394" s="138" t="str">
        <f>Comp!B319</f>
        <v>DECK AUXILIARIES</v>
      </c>
      <c r="C394" s="149">
        <f>IF(H394=0,C395+C399+C400+C402,H394)</f>
        <v>43.944206636607554</v>
      </c>
      <c r="D394" s="149">
        <f t="shared" ref="D394:F394" si="201">IF(I394=0,D395+D399+D400+D402,I394)</f>
        <v>44.500556160000002</v>
      </c>
      <c r="E394" s="149">
        <f t="shared" si="201"/>
        <v>100.5</v>
      </c>
      <c r="F394" s="149">
        <f t="shared" si="201"/>
        <v>102.7</v>
      </c>
      <c r="H394" s="151">
        <f>SUMIF('Flt III'!D:D,A394,'Flt III'!E:E)/3.2808^2</f>
        <v>0</v>
      </c>
      <c r="I394" s="151">
        <f>SUMIF('Flt IIa'!A:A,A394,'Flt IIa'!G:G)</f>
        <v>0</v>
      </c>
      <c r="J394" s="151">
        <f>SUMIF(Comp!$A$75:$A$400,Areas!A394,Comp!$F$75:$F$400)</f>
        <v>100.5</v>
      </c>
      <c r="K394" s="151">
        <f>SUMIF(Comp!$A$75:$A$400,Areas!A394,Comp!$G$75:$G$400)</f>
        <v>102.7</v>
      </c>
      <c r="L394" s="151"/>
      <c r="M394" s="151">
        <f>SUMIF('Flt III'!D:D,A394,'Flt III'!F:F)/3.2808^3</f>
        <v>0</v>
      </c>
      <c r="N394" s="151">
        <f>SUMIF('Flt IIa'!A:A,A394,'Flt IIa'!H:H)</f>
        <v>0</v>
      </c>
      <c r="O394" s="151"/>
      <c r="P394" s="149">
        <f>IF(R394=0,P395+P399+P400+P402,R394)</f>
        <v>232.17829496901533</v>
      </c>
      <c r="Q394" s="149">
        <f>IF(S394=0,Q395+Q399+Q400+Q402,S394)</f>
        <v>236.587256685</v>
      </c>
    </row>
    <row r="395" spans="1:17" s="133" customFormat="1">
      <c r="A395" s="139">
        <v>3.51</v>
      </c>
      <c r="B395" s="133" t="str">
        <f>Comp!B320</f>
        <v>ANCHOR HANDLING</v>
      </c>
      <c r="C395" s="148">
        <f>IF(H395=0,SUM(C396:C398),H395)</f>
        <v>37.440835675587408</v>
      </c>
      <c r="D395" s="148">
        <f t="shared" ref="D395:F395" si="202">IF(I395=0,SUM(D396:D398),I395)</f>
        <v>37.439925120000005</v>
      </c>
      <c r="E395" s="148">
        <f t="shared" si="202"/>
        <v>59.4</v>
      </c>
      <c r="F395" s="148">
        <f t="shared" si="202"/>
        <v>61.7</v>
      </c>
      <c r="H395" s="152">
        <f>SUMIF('Flt III'!D:D,A395,'Flt III'!E:E)/3.2808^2</f>
        <v>0</v>
      </c>
      <c r="I395" s="152">
        <f>SUMIF('Flt IIa'!A:A,A395,'Flt IIa'!G:G)</f>
        <v>37.439925120000005</v>
      </c>
      <c r="J395" s="152">
        <f>SUMIF(Comp!$A$75:$A$400,Areas!A395,Comp!$F$75:$F$400)</f>
        <v>59.4</v>
      </c>
      <c r="K395" s="152">
        <f>SUMIF(Comp!$A$75:$A$400,Areas!A395,Comp!$G$75:$G$400)</f>
        <v>61.7</v>
      </c>
      <c r="L395" s="152"/>
      <c r="M395" s="152">
        <f>SUMIF('Flt III'!D:D,A395,'Flt III'!F:F)/3.2808^3</f>
        <v>0</v>
      </c>
      <c r="N395" s="152">
        <f>SUMIF('Flt IIa'!A:A,A395,'Flt IIa'!H:H)</f>
        <v>214.245264402</v>
      </c>
      <c r="O395" s="152"/>
      <c r="P395" s="148">
        <f>IF(M395=0,SUM(P396:P398),M395)</f>
        <v>214.25307717228563</v>
      </c>
      <c r="Q395" s="148">
        <f>IF(N395=0,SUM(Q396:Q398),N395)</f>
        <v>214.245264402</v>
      </c>
    </row>
    <row r="396" spans="1:17" s="147" customFormat="1">
      <c r="A396" s="145" t="s">
        <v>870</v>
      </c>
      <c r="C396" s="146">
        <f t="shared" ref="C396:D398" si="203">H396</f>
        <v>28.893548126818079</v>
      </c>
      <c r="D396" s="146">
        <f t="shared" si="203"/>
        <v>0</v>
      </c>
      <c r="E396" s="146">
        <f t="shared" si="171"/>
        <v>0</v>
      </c>
      <c r="F396" s="146">
        <f t="shared" si="172"/>
        <v>0</v>
      </c>
      <c r="H396" s="154">
        <f>SUMIF('Flt III'!D:D,A396,'Flt III'!E:E)/3.2808^2</f>
        <v>28.893548126818079</v>
      </c>
      <c r="I396" s="154">
        <f>SUMIF('Flt IIa'!A:A,A396,'Flt IIa'!G:G)</f>
        <v>0</v>
      </c>
      <c r="J396" s="154">
        <f>SUMIF(Comp!$A$75:$A$400,Areas!A396,Comp!$F$75:$F$400)</f>
        <v>0</v>
      </c>
      <c r="K396" s="154">
        <f>SUMIF(Comp!$A$75:$A$400,Areas!A396,Comp!$G$75:$G$400)</f>
        <v>0</v>
      </c>
      <c r="L396" s="154"/>
      <c r="M396" s="154">
        <f>SUMIF('Flt III'!D:D,A396,'Flt III'!F:F)/3.2808^3</f>
        <v>125.95792853057446</v>
      </c>
      <c r="N396" s="154">
        <f>SUMIF('Flt IIa'!A:A,A396,'Flt IIa'!H:H)</f>
        <v>0</v>
      </c>
      <c r="O396" s="154"/>
      <c r="P396" s="146">
        <f>M396</f>
        <v>125.95792853057446</v>
      </c>
      <c r="Q396" s="146">
        <f>N396</f>
        <v>0</v>
      </c>
    </row>
    <row r="397" spans="1:17" s="147" customFormat="1">
      <c r="A397" s="145" t="s">
        <v>866</v>
      </c>
      <c r="C397" s="146">
        <f t="shared" si="203"/>
        <v>6.6891815599064364</v>
      </c>
      <c r="D397" s="146">
        <f t="shared" si="203"/>
        <v>0</v>
      </c>
      <c r="E397" s="146">
        <f t="shared" si="171"/>
        <v>0</v>
      </c>
      <c r="F397" s="146">
        <f t="shared" si="172"/>
        <v>0</v>
      </c>
      <c r="H397" s="154">
        <f>SUMIF('Flt III'!D:D,A397,'Flt III'!E:E)/3.2808^2</f>
        <v>6.6891815599064364</v>
      </c>
      <c r="I397" s="154">
        <f>SUMIF('Flt IIa'!A:A,A397,'Flt IIa'!G:G)</f>
        <v>0</v>
      </c>
      <c r="J397" s="154">
        <f>SUMIF(Comp!$A$75:$A$400,Areas!A397,Comp!$F$75:$F$400)</f>
        <v>0</v>
      </c>
      <c r="K397" s="154">
        <f>SUMIF(Comp!$A$75:$A$400,Areas!A397,Comp!$G$75:$G$400)</f>
        <v>0</v>
      </c>
      <c r="L397" s="154"/>
      <c r="M397" s="154">
        <f>SUMIF('Flt III'!D:D,A397,'Flt III'!F:F)/3.2808^3</f>
        <v>79.403334442385528</v>
      </c>
      <c r="N397" s="154">
        <f>SUMIF('Flt IIa'!A:A,A397,'Flt IIa'!H:H)</f>
        <v>0</v>
      </c>
      <c r="O397" s="154"/>
      <c r="P397" s="146">
        <f t="shared" ref="P397:Q398" si="204">M397</f>
        <v>79.403334442385528</v>
      </c>
      <c r="Q397" s="146">
        <f t="shared" si="204"/>
        <v>0</v>
      </c>
    </row>
    <row r="398" spans="1:17" s="147" customFormat="1">
      <c r="A398" s="145" t="s">
        <v>863</v>
      </c>
      <c r="C398" s="146">
        <f t="shared" si="203"/>
        <v>1.858105988862899</v>
      </c>
      <c r="D398" s="146">
        <f t="shared" si="203"/>
        <v>0</v>
      </c>
      <c r="E398" s="146">
        <f t="shared" si="171"/>
        <v>0</v>
      </c>
      <c r="F398" s="146">
        <f t="shared" si="172"/>
        <v>0</v>
      </c>
      <c r="H398" s="154">
        <f>SUMIF('Flt III'!D:D,A398,'Flt III'!E:E)/3.2808^2</f>
        <v>1.858105988862899</v>
      </c>
      <c r="I398" s="154">
        <f>SUMIF('Flt IIa'!A:A,A398,'Flt IIa'!G:G)</f>
        <v>0</v>
      </c>
      <c r="J398" s="154">
        <f>SUMIF(Comp!$A$75:$A$400,Areas!A398,Comp!$F$75:$F$400)</f>
        <v>0</v>
      </c>
      <c r="K398" s="154">
        <f>SUMIF(Comp!$A$75:$A$400,Areas!A398,Comp!$G$75:$G$400)</f>
        <v>0</v>
      </c>
      <c r="L398" s="154"/>
      <c r="M398" s="154">
        <f>SUMIF('Flt III'!D:D,A398,'Flt III'!F:F)/3.2808^3</f>
        <v>8.8918141993256263</v>
      </c>
      <c r="N398" s="154">
        <f>SUMIF('Flt IIa'!A:A,A398,'Flt IIa'!H:H)</f>
        <v>0</v>
      </c>
      <c r="O398" s="154"/>
      <c r="P398" s="146">
        <f t="shared" si="204"/>
        <v>8.8918141993256263</v>
      </c>
      <c r="Q398" s="146">
        <f t="shared" si="204"/>
        <v>0</v>
      </c>
    </row>
    <row r="399" spans="1:17" s="133" customFormat="1">
      <c r="A399" s="139">
        <v>3.52</v>
      </c>
      <c r="B399" s="133" t="str">
        <f>Comp!B321</f>
        <v>LINE HANDLING</v>
      </c>
      <c r="C399" s="148">
        <f>H399</f>
        <v>0</v>
      </c>
      <c r="D399" s="148">
        <f>I399</f>
        <v>0</v>
      </c>
      <c r="E399" s="148">
        <f t="shared" si="171"/>
        <v>0</v>
      </c>
      <c r="F399" s="148">
        <f t="shared" si="172"/>
        <v>0</v>
      </c>
      <c r="H399" s="152">
        <f>SUMIF('Flt III'!D:D,A399,'Flt III'!E:E)/3.2808^2</f>
        <v>0</v>
      </c>
      <c r="I399" s="152">
        <f>SUMIF('Flt IIa'!A:A,A399,'Flt IIa'!G:G)</f>
        <v>0</v>
      </c>
      <c r="J399" s="152">
        <f>SUMIF(Comp!$A$75:$A$400,Areas!A399,Comp!$F$75:$F$400)</f>
        <v>0</v>
      </c>
      <c r="K399" s="152">
        <f>SUMIF(Comp!$A$75:$A$400,Areas!A399,Comp!$G$75:$G$400)</f>
        <v>0</v>
      </c>
      <c r="L399" s="152"/>
      <c r="M399" s="152">
        <f>SUMIF('Flt III'!D:D,A399,'Flt III'!F:F)/3.2808^3</f>
        <v>0</v>
      </c>
      <c r="N399" s="152">
        <f>SUMIF('Flt IIa'!A:A,A399,'Flt IIa'!H:H)</f>
        <v>0</v>
      </c>
      <c r="O399" s="152"/>
      <c r="P399" s="148">
        <f>M399</f>
        <v>0</v>
      </c>
      <c r="Q399" s="148">
        <f>N399</f>
        <v>0</v>
      </c>
    </row>
    <row r="400" spans="1:17" s="133" customFormat="1">
      <c r="A400" s="139">
        <v>3.53</v>
      </c>
      <c r="B400" s="133" t="str">
        <f>Comp!B322</f>
        <v>TRANSFER-AT-SEA</v>
      </c>
      <c r="C400" s="148">
        <f>IF(H400=0,SUM(C401),H400)</f>
        <v>6.5033709610201464</v>
      </c>
      <c r="D400" s="148">
        <f t="shared" ref="D400:F400" si="205">IF(I400=0,SUM(D401),I400)</f>
        <v>7.0606310400000005</v>
      </c>
      <c r="E400" s="148">
        <f t="shared" si="205"/>
        <v>41.1</v>
      </c>
      <c r="F400" s="148">
        <f t="shared" si="205"/>
        <v>41.1</v>
      </c>
      <c r="H400" s="152">
        <f>SUMIF('Flt III'!D:D,A400,'Flt III'!E:E)/3.2808^2</f>
        <v>0</v>
      </c>
      <c r="I400" s="152">
        <f>SUMIF('Flt IIa'!A:A,A400,'Flt IIa'!G:G)</f>
        <v>7.0606310400000005</v>
      </c>
      <c r="J400" s="152">
        <f>SUMIF(Comp!$A$75:$A$400,Areas!A400,Comp!$F$75:$F$400)</f>
        <v>41.1</v>
      </c>
      <c r="K400" s="152">
        <f>SUMIF(Comp!$A$75:$A$400,Areas!A400,Comp!$G$75:$G$400)</f>
        <v>41.1</v>
      </c>
      <c r="L400" s="152"/>
      <c r="M400" s="152">
        <f>SUMIF('Flt III'!D:D,A400,'Flt III'!F:F)/3.2808^3</f>
        <v>0</v>
      </c>
      <c r="N400" s="152">
        <f>SUMIF('Flt IIa'!A:A,A400,'Flt IIa'!H:H)</f>
        <v>22.341992282999996</v>
      </c>
      <c r="O400" s="152"/>
      <c r="P400" s="148">
        <f>IF(M400=0,P401,M400)</f>
        <v>17.925217796729687</v>
      </c>
      <c r="Q400" s="148">
        <f>IF(N400=0,Q401,N400)</f>
        <v>22.341992282999996</v>
      </c>
    </row>
    <row r="401" spans="1:17" s="147" customFormat="1">
      <c r="A401" s="145" t="s">
        <v>860</v>
      </c>
      <c r="C401" s="146">
        <f>H401</f>
        <v>6.5033709610201464</v>
      </c>
      <c r="D401" s="146">
        <f>I401</f>
        <v>0</v>
      </c>
      <c r="E401" s="146">
        <f t="shared" si="171"/>
        <v>0</v>
      </c>
      <c r="F401" s="146">
        <f t="shared" si="172"/>
        <v>0</v>
      </c>
      <c r="H401" s="154">
        <f>SUMIF('Flt III'!D:D,A401,'Flt III'!E:E)/3.2808^2</f>
        <v>6.5033709610201464</v>
      </c>
      <c r="I401" s="154">
        <f>SUMIF('Flt IIa'!A:A,A401,'Flt IIa'!G:G)</f>
        <v>0</v>
      </c>
      <c r="J401" s="154">
        <f>SUMIF(Comp!$A$75:$A$400,Areas!A401,Comp!$F$75:$F$400)</f>
        <v>0</v>
      </c>
      <c r="K401" s="154">
        <f>SUMIF(Comp!$A$75:$A$400,Areas!A401,Comp!$G$75:$G$400)</f>
        <v>0</v>
      </c>
      <c r="L401" s="154"/>
      <c r="M401" s="154">
        <f>SUMIF('Flt III'!D:D,A401,'Flt III'!F:F)/3.2808^3</f>
        <v>17.925217796729687</v>
      </c>
      <c r="N401" s="154">
        <f>SUMIF('Flt IIa'!A:A,A401,'Flt IIa'!H:H)</f>
        <v>0</v>
      </c>
      <c r="O401" s="154"/>
      <c r="P401" s="146">
        <f t="shared" ref="P401" si="206">M401</f>
        <v>17.925217796729687</v>
      </c>
      <c r="Q401" s="146">
        <f t="shared" ref="Q401" si="207">N401</f>
        <v>0</v>
      </c>
    </row>
    <row r="402" spans="1:17" s="133" customFormat="1">
      <c r="A402" s="139">
        <v>3.54</v>
      </c>
      <c r="B402" s="133" t="str">
        <f>Comp!B323</f>
        <v>SHIP BOATS STOWAGE</v>
      </c>
      <c r="C402" s="148">
        <f>H402</f>
        <v>0</v>
      </c>
      <c r="D402" s="148">
        <f>I402</f>
        <v>0</v>
      </c>
      <c r="E402" s="148">
        <f t="shared" si="171"/>
        <v>0</v>
      </c>
      <c r="F402" s="148">
        <f t="shared" si="172"/>
        <v>0</v>
      </c>
      <c r="H402" s="152">
        <f>SUMIF('Flt III'!D:D,A402,'Flt III'!E:E)/3.2808^2</f>
        <v>0</v>
      </c>
      <c r="I402" s="152">
        <f>SUMIF('Flt IIa'!A:A,A402,'Flt IIa'!G:G)</f>
        <v>0</v>
      </c>
      <c r="J402" s="152">
        <f>SUMIF(Comp!$A$75:$A$400,Areas!A402,Comp!$F$75:$F$400)</f>
        <v>0</v>
      </c>
      <c r="K402" s="152">
        <f>SUMIF(Comp!$A$75:$A$400,Areas!A402,Comp!$G$75:$G$400)</f>
        <v>0</v>
      </c>
      <c r="L402" s="152"/>
      <c r="M402" s="152">
        <f>SUMIF('Flt III'!D:D,A402,'Flt III'!F:F)/3.2808^3</f>
        <v>0</v>
      </c>
      <c r="N402" s="152">
        <f>SUMIF('Flt IIa'!A:A,A402,'Flt IIa'!H:H)</f>
        <v>0</v>
      </c>
      <c r="O402" s="152"/>
      <c r="P402" s="148">
        <f>M402</f>
        <v>0</v>
      </c>
      <c r="Q402" s="148">
        <f>N402</f>
        <v>0</v>
      </c>
    </row>
    <row r="403" spans="1:17" s="138" customFormat="1">
      <c r="A403" s="136">
        <v>3.6</v>
      </c>
      <c r="B403" s="138" t="str">
        <f>Comp!B324</f>
        <v>SHIP MAINTENANCE</v>
      </c>
      <c r="C403" s="149">
        <f>C404+C414+C415+C416</f>
        <v>109.16372684569531</v>
      </c>
      <c r="D403" s="149">
        <f t="shared" ref="D403:F403" si="208">D404+D414+D415+D416</f>
        <v>129.22812863999999</v>
      </c>
      <c r="E403" s="149">
        <f t="shared" si="208"/>
        <v>221.8</v>
      </c>
      <c r="F403" s="149">
        <f t="shared" si="208"/>
        <v>232.9</v>
      </c>
      <c r="H403" s="151">
        <f>SUMIF('Flt III'!D:D,A403,'Flt III'!E:E)/3.2808^2</f>
        <v>0</v>
      </c>
      <c r="I403" s="151">
        <f>SUMIF('Flt IIa'!A:A,A403,'Flt IIa'!G:G)</f>
        <v>0</v>
      </c>
      <c r="J403" s="151">
        <f>SUMIF(Comp!$A$75:$A$400,Areas!A403,Comp!$F$75:$F$400)</f>
        <v>221.6</v>
      </c>
      <c r="K403" s="151">
        <f>SUMIF(Comp!$A$75:$A$400,Areas!A403,Comp!$G$75:$G$400)</f>
        <v>232.9</v>
      </c>
      <c r="L403" s="151"/>
      <c r="M403" s="151">
        <f>SUMIF('Flt III'!D:D,A403,'Flt III'!F:F)/3.2808^3</f>
        <v>0</v>
      </c>
      <c r="N403" s="151">
        <f>SUMIF('Flt IIa'!A:A,A403,'Flt IIa'!H:H)</f>
        <v>0</v>
      </c>
      <c r="O403" s="151"/>
      <c r="P403" s="149">
        <f>P404+P414+P415+P416</f>
        <v>319.79381449994997</v>
      </c>
      <c r="Q403" s="149">
        <f>Q404+Q414+Q415+Q416</f>
        <v>397.08714548099999</v>
      </c>
    </row>
    <row r="404" spans="1:17" s="133" customFormat="1">
      <c r="A404" s="139">
        <v>3.61</v>
      </c>
      <c r="B404" s="133" t="str">
        <f>Comp!B325</f>
        <v>ENGINEERING DEPT</v>
      </c>
      <c r="C404" s="148">
        <f>IF(H404=0,C405+C407+C410+C412,H404)</f>
        <v>109.16372684569531</v>
      </c>
      <c r="D404" s="148">
        <f t="shared" ref="D404:F404" si="209">IF(I404=0,D405+D407+D410+D412,I404)</f>
        <v>100.70689536</v>
      </c>
      <c r="E404" s="148">
        <f t="shared" si="209"/>
        <v>160.4</v>
      </c>
      <c r="F404" s="148">
        <f t="shared" si="209"/>
        <v>159.9</v>
      </c>
      <c r="H404" s="152">
        <f>SUMIF('Flt III'!D:D,A404,'Flt III'!E:E)/3.2808^2</f>
        <v>0</v>
      </c>
      <c r="I404" s="152">
        <f>SUMIF('Flt IIa'!A:A,A404,'Flt IIa'!G:G)</f>
        <v>0</v>
      </c>
      <c r="J404" s="152">
        <f>SUMIF(Comp!$A$75:$A$400,Areas!A404,Comp!$F$75:$F$400)</f>
        <v>160.4</v>
      </c>
      <c r="K404" s="152">
        <f>SUMIF(Comp!$A$75:$A$400,Areas!A404,Comp!$G$75:$G$400)</f>
        <v>159.9</v>
      </c>
      <c r="L404" s="152"/>
      <c r="M404" s="152">
        <f>SUMIF('Flt III'!D:D,A404,'Flt III'!F:F)/3.2808^3</f>
        <v>0</v>
      </c>
      <c r="N404" s="152">
        <f>SUMIF('Flt IIa'!A:A,A404,'Flt IIa'!H:H)</f>
        <v>0</v>
      </c>
      <c r="O404" s="152"/>
      <c r="P404" s="148">
        <f>IF(R404=0,P405+P407+P410+P412,R404)</f>
        <v>319.79381449994997</v>
      </c>
      <c r="Q404" s="148">
        <f>IF(S404=0,Q405+Q407+Q410+Q412,S404)</f>
        <v>306.84135409200002</v>
      </c>
    </row>
    <row r="405" spans="1:17" s="132" customFormat="1">
      <c r="A405" s="141">
        <v>3.6110000000000002</v>
      </c>
      <c r="B405" s="132" t="str">
        <f>Comp!B326</f>
        <v>AUX (FILTER CLEANING)</v>
      </c>
      <c r="C405" s="142">
        <f>IF(H405=0,SUM(C406),H405)</f>
        <v>17.094575097538669</v>
      </c>
      <c r="D405" s="142">
        <f t="shared" ref="D405:F405" si="210">IF(I405=0,SUM(D406),I405)</f>
        <v>17.094159360000003</v>
      </c>
      <c r="E405" s="142">
        <f t="shared" si="210"/>
        <v>22.5</v>
      </c>
      <c r="F405" s="142">
        <f t="shared" si="210"/>
        <v>22.3</v>
      </c>
      <c r="H405" s="153">
        <f>SUMIF('Flt III'!D:D,A405,'Flt III'!E:E)/3.2808^2</f>
        <v>0</v>
      </c>
      <c r="I405" s="153">
        <f>SUMIF('Flt IIa'!A:A,A405,'Flt IIa'!G:G)</f>
        <v>17.094159360000003</v>
      </c>
      <c r="J405" s="153">
        <f>SUMIF(Comp!$A$75:$A$400,Areas!A405,Comp!$F$75:$F$400)</f>
        <v>22.5</v>
      </c>
      <c r="K405" s="153">
        <f>SUMIF(Comp!$A$75:$A$400,Areas!A405,Comp!$G$75:$G$400)</f>
        <v>22.3</v>
      </c>
      <c r="L405" s="153"/>
      <c r="M405" s="153">
        <f>SUMIF('Flt III'!D:D,A405,'Flt III'!F:F)/3.2808^3</f>
        <v>0</v>
      </c>
      <c r="N405" s="153">
        <f>SUMIF('Flt IIa'!A:A,A405,'Flt IIa'!H:H)</f>
        <v>54.283395698999996</v>
      </c>
      <c r="O405" s="153"/>
      <c r="P405" s="142">
        <f>IF(M405=0,SUM(P406),M405)</f>
        <v>54.285375223271416</v>
      </c>
      <c r="Q405" s="142">
        <f>IF(N405=0,SUM(Q406),N405)</f>
        <v>54.283395698999996</v>
      </c>
    </row>
    <row r="406" spans="1:17" s="147" customFormat="1">
      <c r="A406" s="145" t="s">
        <v>856</v>
      </c>
      <c r="C406" s="146">
        <f t="shared" ref="C406:D406" si="211">H406</f>
        <v>17.094575097538669</v>
      </c>
      <c r="D406" s="146">
        <f t="shared" si="211"/>
        <v>0</v>
      </c>
      <c r="E406" s="146">
        <f t="shared" si="171"/>
        <v>0</v>
      </c>
      <c r="F406" s="146">
        <f t="shared" si="172"/>
        <v>0</v>
      </c>
      <c r="H406" s="154">
        <f>SUMIF('Flt III'!D:D,A406,'Flt III'!E:E)/3.2808^2</f>
        <v>17.094575097538669</v>
      </c>
      <c r="I406" s="154">
        <f>SUMIF('Flt IIa'!A:A,A406,'Flt IIa'!G:G)</f>
        <v>0</v>
      </c>
      <c r="J406" s="154">
        <f>SUMIF(Comp!$A$75:$A$400,Areas!A406,Comp!$F$75:$F$400)</f>
        <v>0</v>
      </c>
      <c r="K406" s="154">
        <f>SUMIF(Comp!$A$75:$A$400,Areas!A406,Comp!$G$75:$G$400)</f>
        <v>0</v>
      </c>
      <c r="L406" s="154"/>
      <c r="M406" s="154">
        <f>SUMIF('Flt III'!D:D,A406,'Flt III'!F:F)/3.2808^3</f>
        <v>54.285375223271416</v>
      </c>
      <c r="N406" s="154">
        <f>SUMIF('Flt IIa'!A:A,A406,'Flt IIa'!H:H)</f>
        <v>0</v>
      </c>
      <c r="O406" s="154"/>
      <c r="P406" s="146">
        <f t="shared" ref="P406" si="212">M406</f>
        <v>54.285375223271416</v>
      </c>
      <c r="Q406" s="146">
        <f t="shared" ref="Q406" si="213">N406</f>
        <v>0</v>
      </c>
    </row>
    <row r="407" spans="1:17" s="132" customFormat="1">
      <c r="A407" s="141">
        <v>3.6120000000000001</v>
      </c>
      <c r="B407" s="132" t="str">
        <f>Comp!B327</f>
        <v>ELECTRICAL</v>
      </c>
      <c r="C407" s="142">
        <f>IF(H407=0,SUM(C408:C409),H407)</f>
        <v>37.998267472246283</v>
      </c>
      <c r="D407" s="142">
        <f t="shared" ref="D407:F407" si="214">IF(I407=0,SUM(D408:D409),I407)</f>
        <v>24.619305600000001</v>
      </c>
      <c r="E407" s="142">
        <f t="shared" si="214"/>
        <v>53</v>
      </c>
      <c r="F407" s="142">
        <f t="shared" si="214"/>
        <v>52.9</v>
      </c>
      <c r="H407" s="153">
        <f>SUMIF('Flt III'!D:D,A407,'Flt III'!E:E)/3.2808^2</f>
        <v>0</v>
      </c>
      <c r="I407" s="153">
        <f>SUMIF('Flt IIa'!A:A,A407,'Flt IIa'!G:G)</f>
        <v>24.619305600000001</v>
      </c>
      <c r="J407" s="153">
        <f>SUMIF(Comp!$A$75:$A$400,Areas!A407,Comp!$F$75:$F$400)</f>
        <v>53</v>
      </c>
      <c r="K407" s="153">
        <f>SUMIF(Comp!$A$75:$A$400,Areas!A407,Comp!$G$75:$G$400)</f>
        <v>52.9</v>
      </c>
      <c r="L407" s="153"/>
      <c r="M407" s="153">
        <f>SUMIF('Flt III'!D:D,A407,'Flt III'!F:F)/3.2808^3</f>
        <v>0</v>
      </c>
      <c r="N407" s="153">
        <f>SUMIF('Flt IIa'!A:A,A407,'Flt IIa'!H:H)</f>
        <v>79.57034007</v>
      </c>
      <c r="O407" s="153"/>
      <c r="P407" s="142">
        <f>IF(M407=0,SUM(P408:P409),M407)</f>
        <v>108.0043928542291</v>
      </c>
      <c r="Q407" s="142">
        <f>IF(N407=0,SUM(Q408:Q409),N407)</f>
        <v>79.57034007</v>
      </c>
    </row>
    <row r="408" spans="1:17" s="147" customFormat="1">
      <c r="A408" s="145" t="s">
        <v>851</v>
      </c>
      <c r="C408" s="146">
        <f t="shared" ref="C408:D409" si="215">H408</f>
        <v>28.521926929045499</v>
      </c>
      <c r="D408" s="146">
        <f t="shared" si="215"/>
        <v>0</v>
      </c>
      <c r="E408" s="146">
        <f t="shared" si="171"/>
        <v>0</v>
      </c>
      <c r="F408" s="146">
        <f t="shared" si="172"/>
        <v>0</v>
      </c>
      <c r="H408" s="154">
        <f>SUMIF('Flt III'!D:D,A408,'Flt III'!E:E)/3.2808^2</f>
        <v>28.521926929045499</v>
      </c>
      <c r="I408" s="154">
        <f>SUMIF('Flt IIa'!A:A,A408,'Flt IIa'!G:G)</f>
        <v>0</v>
      </c>
      <c r="J408" s="154">
        <f>SUMIF(Comp!$A$75:$A$400,Areas!A408,Comp!$F$75:$F$400)</f>
        <v>0</v>
      </c>
      <c r="K408" s="154">
        <f>SUMIF(Comp!$A$75:$A$400,Areas!A408,Comp!$G$75:$G$400)</f>
        <v>0</v>
      </c>
      <c r="L408" s="154"/>
      <c r="M408" s="154">
        <f>SUMIF('Flt III'!D:D,A408,'Flt III'!F:F)/3.2808^3</f>
        <v>80.337824469703179</v>
      </c>
      <c r="N408" s="154">
        <f>SUMIF('Flt IIa'!A:A,A408,'Flt IIa'!H:H)</f>
        <v>0</v>
      </c>
      <c r="O408" s="154"/>
      <c r="P408" s="146">
        <f t="shared" ref="P408:P409" si="216">M408</f>
        <v>80.337824469703179</v>
      </c>
      <c r="Q408" s="146">
        <f t="shared" ref="Q408:Q409" si="217">N408</f>
        <v>0</v>
      </c>
    </row>
    <row r="409" spans="1:17" s="147" customFormat="1">
      <c r="A409" s="145" t="s">
        <v>848</v>
      </c>
      <c r="C409" s="146">
        <f t="shared" si="215"/>
        <v>9.4763405432007843</v>
      </c>
      <c r="D409" s="146">
        <f t="shared" si="215"/>
        <v>0</v>
      </c>
      <c r="E409" s="146">
        <f t="shared" si="171"/>
        <v>0</v>
      </c>
      <c r="F409" s="146">
        <f t="shared" si="172"/>
        <v>0</v>
      </c>
      <c r="H409" s="154">
        <f>SUMIF('Flt III'!D:D,A409,'Flt III'!E:E)/3.2808^2</f>
        <v>9.4763405432007843</v>
      </c>
      <c r="I409" s="154">
        <f>SUMIF('Flt IIa'!A:A,A409,'Flt IIa'!G:G)</f>
        <v>0</v>
      </c>
      <c r="J409" s="154">
        <f>SUMIF(Comp!$A$75:$A$400,Areas!A409,Comp!$F$75:$F$400)</f>
        <v>0</v>
      </c>
      <c r="K409" s="154">
        <f>SUMIF(Comp!$A$75:$A$400,Areas!A409,Comp!$G$75:$G$400)</f>
        <v>0</v>
      </c>
      <c r="L409" s="154"/>
      <c r="M409" s="154">
        <f>SUMIF('Flt III'!D:D,A409,'Flt III'!F:F)/3.2808^3</f>
        <v>27.666568384525913</v>
      </c>
      <c r="N409" s="154">
        <f>SUMIF('Flt IIa'!A:A,A409,'Flt IIa'!H:H)</f>
        <v>0</v>
      </c>
      <c r="O409" s="154"/>
      <c r="P409" s="146">
        <f t="shared" si="216"/>
        <v>27.666568384525913</v>
      </c>
      <c r="Q409" s="146">
        <f t="shared" si="217"/>
        <v>0</v>
      </c>
    </row>
    <row r="410" spans="1:17" s="132" customFormat="1">
      <c r="A410" s="141">
        <v>3.613</v>
      </c>
      <c r="B410" s="132" t="str">
        <f>Comp!B328</f>
        <v>MECH (GENERAL WK SHOP)</v>
      </c>
      <c r="C410" s="142">
        <f>IF(H410=0,SUM(C411),H410)</f>
        <v>46.731365619901908</v>
      </c>
      <c r="D410" s="142">
        <f t="shared" ref="D410" si="218">IF(I410=0,SUM(D411),I410)</f>
        <v>46.730229120000004</v>
      </c>
      <c r="E410" s="142">
        <f t="shared" ref="E410" si="219">IF(J410=0,SUM(E411),J410)</f>
        <v>74.5</v>
      </c>
      <c r="F410" s="142">
        <f t="shared" ref="F410" si="220">IF(K410=0,SUM(F411),K410)</f>
        <v>74.400000000000006</v>
      </c>
      <c r="H410" s="153">
        <f>SUMIF('Flt III'!D:D,A410,'Flt III'!E:E)/3.2808^2</f>
        <v>0</v>
      </c>
      <c r="I410" s="153">
        <f>SUMIF('Flt IIa'!A:A,A410,'Flt IIa'!G:G)</f>
        <v>46.730229120000004</v>
      </c>
      <c r="J410" s="153">
        <f>SUMIF(Comp!$A$75:$A$400,Areas!A410,Comp!$F$75:$F$400)</f>
        <v>74.5</v>
      </c>
      <c r="K410" s="153">
        <f>SUMIF(Comp!$A$75:$A$400,Areas!A410,Comp!$G$75:$G$400)</f>
        <v>74.400000000000006</v>
      </c>
      <c r="L410" s="153"/>
      <c r="M410" s="153">
        <f>SUMIF('Flt III'!D:D,A410,'Flt III'!F:F)/3.2808^3</f>
        <v>0</v>
      </c>
      <c r="N410" s="153">
        <f>SUMIF('Flt IIa'!A:A,A410,'Flt IIa'!H:H)</f>
        <v>135.97749929399998</v>
      </c>
      <c r="O410" s="153"/>
      <c r="P410" s="142">
        <f>IF(M410=0,SUM(P411),M410)</f>
        <v>135.98245791452757</v>
      </c>
      <c r="Q410" s="142">
        <f>IF(N410=0,SUM(Q411),N410)</f>
        <v>135.97749929399998</v>
      </c>
    </row>
    <row r="411" spans="1:17" s="147" customFormat="1">
      <c r="A411" s="145" t="s">
        <v>845</v>
      </c>
      <c r="C411" s="146">
        <f t="shared" ref="C411:D411" si="221">H411</f>
        <v>46.731365619901908</v>
      </c>
      <c r="D411" s="146">
        <f t="shared" si="221"/>
        <v>0</v>
      </c>
      <c r="E411" s="146">
        <f t="shared" si="171"/>
        <v>0</v>
      </c>
      <c r="F411" s="146">
        <f t="shared" si="172"/>
        <v>0</v>
      </c>
      <c r="H411" s="154">
        <f>SUMIF('Flt III'!D:D,A411,'Flt III'!E:E)/3.2808^2</f>
        <v>46.731365619901908</v>
      </c>
      <c r="I411" s="154">
        <f>SUMIF('Flt IIa'!A:A,A411,'Flt IIa'!G:G)</f>
        <v>0</v>
      </c>
      <c r="J411" s="154">
        <f>SUMIF(Comp!$A$75:$A$400,Areas!A411,Comp!$F$75:$F$400)</f>
        <v>0</v>
      </c>
      <c r="K411" s="154">
        <f>SUMIF(Comp!$A$75:$A$400,Areas!A411,Comp!$G$75:$G$400)</f>
        <v>0</v>
      </c>
      <c r="L411" s="154"/>
      <c r="M411" s="154">
        <f>SUMIF('Flt III'!D:D,A411,'Flt III'!F:F)/3.2808^3</f>
        <v>135.98245791452757</v>
      </c>
      <c r="N411" s="154">
        <f>SUMIF('Flt IIa'!A:A,A411,'Flt IIa'!H:H)</f>
        <v>0</v>
      </c>
      <c r="O411" s="154"/>
      <c r="P411" s="146">
        <f t="shared" ref="P411" si="222">M411</f>
        <v>135.98245791452757</v>
      </c>
      <c r="Q411" s="146">
        <f t="shared" ref="Q411" si="223">N411</f>
        <v>0</v>
      </c>
    </row>
    <row r="412" spans="1:17" s="132" customFormat="1">
      <c r="A412" s="141">
        <v>3.6139999999999999</v>
      </c>
      <c r="B412" s="132" t="str">
        <f>Comp!B329</f>
        <v>PROPULSION MAINTENANCE</v>
      </c>
      <c r="C412" s="142">
        <f>IF(H412=0,SUM(C413),H412)</f>
        <v>7.3395186560084511</v>
      </c>
      <c r="D412" s="142">
        <f t="shared" ref="D412" si="224">IF(I412=0,SUM(D413),I412)</f>
        <v>12.263201280000001</v>
      </c>
      <c r="E412" s="142">
        <f t="shared" ref="E412" si="225">IF(J412=0,SUM(E413),J412)</f>
        <v>10.1</v>
      </c>
      <c r="F412" s="142">
        <f t="shared" ref="F412" si="226">IF(K412=0,SUM(F413),K412)</f>
        <v>10.1</v>
      </c>
      <c r="H412" s="153">
        <f>SUMIF('Flt III'!D:D,A412,'Flt III'!E:E)/3.2808^2</f>
        <v>0</v>
      </c>
      <c r="I412" s="153">
        <f>SUMIF('Flt IIa'!A:A,A412,'Flt IIa'!G:G)</f>
        <v>12.263201280000001</v>
      </c>
      <c r="J412" s="153">
        <f>SUMIF(Comp!$A$75:$A$400,Areas!A412,Comp!$F$75:$F$400)</f>
        <v>10.1</v>
      </c>
      <c r="K412" s="153">
        <f>SUMIF(Comp!$A$75:$A$400,Areas!A412,Comp!$G$75:$G$400)</f>
        <v>10.1</v>
      </c>
      <c r="L412" s="153"/>
      <c r="M412" s="153">
        <f>SUMIF('Flt III'!D:D,A412,'Flt III'!F:F)/3.2808^3</f>
        <v>0</v>
      </c>
      <c r="N412" s="153">
        <f>SUMIF('Flt IIa'!A:A,A412,'Flt IIa'!H:H)</f>
        <v>37.010119028999995</v>
      </c>
      <c r="O412" s="153"/>
      <c r="P412" s="142">
        <f>IF(M412=0,SUM(P413),M412)</f>
        <v>21.521588507921898</v>
      </c>
      <c r="Q412" s="142">
        <f>IF(N412=0,SUM(Q413),N412)</f>
        <v>37.010119028999995</v>
      </c>
    </row>
    <row r="413" spans="1:17" s="147" customFormat="1">
      <c r="A413" s="145" t="s">
        <v>842</v>
      </c>
      <c r="C413" s="146">
        <f t="shared" ref="C413:D413" si="227">H413</f>
        <v>7.3395186560084511</v>
      </c>
      <c r="D413" s="146">
        <f t="shared" si="227"/>
        <v>0</v>
      </c>
      <c r="E413" s="146">
        <f t="shared" si="171"/>
        <v>0</v>
      </c>
      <c r="F413" s="146">
        <f t="shared" si="172"/>
        <v>0</v>
      </c>
      <c r="H413" s="154">
        <f>SUMIF('Flt III'!D:D,A413,'Flt III'!E:E)/3.2808^2</f>
        <v>7.3395186560084511</v>
      </c>
      <c r="I413" s="154">
        <f>SUMIF('Flt IIa'!A:A,A413,'Flt IIa'!G:G)</f>
        <v>0</v>
      </c>
      <c r="J413" s="154">
        <f>SUMIF(Comp!$A$75:$A$400,Areas!A413,Comp!$F$75:$F$400)</f>
        <v>0</v>
      </c>
      <c r="K413" s="154">
        <f>SUMIF(Comp!$A$75:$A$400,Areas!A413,Comp!$G$75:$G$400)</f>
        <v>0</v>
      </c>
      <c r="L413" s="154"/>
      <c r="M413" s="154">
        <f>SUMIF('Flt III'!D:D,A413,'Flt III'!F:F)/3.2808^3</f>
        <v>21.521588507921898</v>
      </c>
      <c r="N413" s="154">
        <f>SUMIF('Flt IIa'!A:A,A413,'Flt IIa'!H:H)</f>
        <v>0</v>
      </c>
      <c r="O413" s="154"/>
      <c r="P413" s="146">
        <f t="shared" ref="P413" si="228">M413</f>
        <v>21.521588507921898</v>
      </c>
      <c r="Q413" s="146">
        <f t="shared" ref="Q413" si="229">N413</f>
        <v>0</v>
      </c>
    </row>
    <row r="414" spans="1:17" s="133" customFormat="1">
      <c r="A414" s="139">
        <v>3.62</v>
      </c>
      <c r="B414" s="133" t="str">
        <f>Comp!B330</f>
        <v>OPERATIONS DEPT (ELECT SHOP)</v>
      </c>
      <c r="C414" s="148">
        <f>H414</f>
        <v>0</v>
      </c>
      <c r="D414" s="148">
        <f>I414</f>
        <v>28.521233280000001</v>
      </c>
      <c r="E414" s="148">
        <f t="shared" si="171"/>
        <v>49</v>
      </c>
      <c r="F414" s="148">
        <f t="shared" si="172"/>
        <v>60.6</v>
      </c>
      <c r="H414" s="152">
        <f>SUMIF('Flt III'!D:D,A414,'Flt III'!E:E)/3.2808^2</f>
        <v>0</v>
      </c>
      <c r="I414" s="152">
        <f>SUMIF('Flt IIa'!A:A,A414,'Flt IIa'!G:G)</f>
        <v>28.521233280000001</v>
      </c>
      <c r="J414" s="152">
        <f>SUMIF(Comp!$A$75:$A$400,Areas!A414,Comp!$F$75:$F$400)</f>
        <v>49</v>
      </c>
      <c r="K414" s="152">
        <f>SUMIF(Comp!$A$75:$A$400,Areas!A414,Comp!$G$75:$G$400)</f>
        <v>60.6</v>
      </c>
      <c r="L414" s="152"/>
      <c r="M414" s="152">
        <f>SUMIF('Flt III'!D:D,A414,'Flt III'!F:F)/3.2808^3</f>
        <v>0</v>
      </c>
      <c r="N414" s="152">
        <f>SUMIF('Flt IIa'!A:A,A414,'Flt IIa'!H:H)</f>
        <v>90.245791389000004</v>
      </c>
      <c r="O414" s="152"/>
      <c r="P414" s="148">
        <f>M414</f>
        <v>0</v>
      </c>
      <c r="Q414" s="148">
        <f>N414</f>
        <v>90.245791389000004</v>
      </c>
    </row>
    <row r="415" spans="1:17" s="133" customFormat="1">
      <c r="A415" s="139">
        <v>3.63</v>
      </c>
      <c r="B415" s="133" t="str">
        <f>Comp!B331</f>
        <v>WEAPONS DEPT (ORDINANCE SHOP)</v>
      </c>
      <c r="C415" s="148">
        <f t="shared" ref="C415:D416" si="230">H415</f>
        <v>0</v>
      </c>
      <c r="D415" s="148">
        <f t="shared" si="230"/>
        <v>0</v>
      </c>
      <c r="E415" s="148">
        <f t="shared" si="171"/>
        <v>12.4</v>
      </c>
      <c r="F415" s="148">
        <f t="shared" si="172"/>
        <v>12.4</v>
      </c>
      <c r="H415" s="152">
        <f>SUMIF('Flt III'!D:D,A415,'Flt III'!E:E)/3.2808^2</f>
        <v>0</v>
      </c>
      <c r="I415" s="152">
        <f>SUMIF('Flt IIa'!A:A,A415,'Flt IIa'!G:G)</f>
        <v>0</v>
      </c>
      <c r="J415" s="152">
        <f>SUMIF(Comp!$A$75:$A$400,Areas!A415,Comp!$F$75:$F$400)</f>
        <v>12.4</v>
      </c>
      <c r="K415" s="152">
        <f>SUMIF(Comp!$A$75:$A$400,Areas!A415,Comp!$G$75:$G$400)</f>
        <v>12.4</v>
      </c>
      <c r="L415" s="152"/>
      <c r="M415" s="152">
        <f>SUMIF('Flt III'!D:D,A415,'Flt III'!F:F)/3.2808^3</f>
        <v>0</v>
      </c>
      <c r="N415" s="152">
        <f>SUMIF('Flt IIa'!A:A,A415,'Flt IIa'!H:H)</f>
        <v>0</v>
      </c>
      <c r="O415" s="152"/>
      <c r="P415" s="148">
        <f t="shared" ref="P415:Q416" si="231">M415</f>
        <v>0</v>
      </c>
      <c r="Q415" s="148">
        <f t="shared" si="231"/>
        <v>0</v>
      </c>
    </row>
    <row r="416" spans="1:17" s="133" customFormat="1">
      <c r="A416" s="139">
        <v>3.64</v>
      </c>
      <c r="B416" s="133" t="str">
        <f>Comp!B332</f>
        <v>DECK DEPT (CARPENTER SHOP)</v>
      </c>
      <c r="C416" s="148">
        <f t="shared" si="230"/>
        <v>0</v>
      </c>
      <c r="D416" s="148">
        <f t="shared" si="230"/>
        <v>0</v>
      </c>
      <c r="E416" s="148">
        <f t="shared" si="171"/>
        <v>0</v>
      </c>
      <c r="F416" s="148">
        <f t="shared" si="172"/>
        <v>0</v>
      </c>
      <c r="H416" s="152">
        <f>SUMIF('Flt III'!D:D,A416,'Flt III'!E:E)/3.2808^2</f>
        <v>0</v>
      </c>
      <c r="I416" s="152">
        <f>SUMIF('Flt IIa'!A:A,A416,'Flt IIa'!G:G)</f>
        <v>0</v>
      </c>
      <c r="J416" s="152">
        <f>SUMIF(Comp!$A$75:$A$400,Areas!A416,Comp!$F$75:$F$400)</f>
        <v>0</v>
      </c>
      <c r="K416" s="152">
        <f>SUMIF(Comp!$A$75:$A$400,Areas!A416,Comp!$G$75:$G$400)</f>
        <v>0</v>
      </c>
      <c r="L416" s="152"/>
      <c r="M416" s="152">
        <f>SUMIF('Flt III'!D:D,A416,'Flt III'!F:F)/3.2808^3</f>
        <v>0</v>
      </c>
      <c r="N416" s="152">
        <f>SUMIF('Flt IIa'!A:A,A416,'Flt IIa'!H:H)</f>
        <v>0</v>
      </c>
      <c r="O416" s="152"/>
      <c r="P416" s="148">
        <f t="shared" si="231"/>
        <v>0</v>
      </c>
      <c r="Q416" s="148">
        <f t="shared" si="231"/>
        <v>0</v>
      </c>
    </row>
    <row r="417" spans="1:17" s="138" customFormat="1">
      <c r="A417" s="136">
        <v>3.7</v>
      </c>
      <c r="B417" s="138" t="str">
        <f>Comp!B333</f>
        <v>STOWAGE</v>
      </c>
      <c r="C417" s="149">
        <f>IF(H417=0,C418+C419+C433+C435+C436+C445+C446+C448,H417)</f>
        <v>455.42177787029652</v>
      </c>
      <c r="D417" s="149">
        <f t="shared" ref="D417:F417" si="232">IF(I417=0,D418+D419+D433+D435+D436+D445+D446+D448,I417)</f>
        <v>453.55264128000005</v>
      </c>
      <c r="E417" s="149">
        <f t="shared" si="232"/>
        <v>521.20000000000005</v>
      </c>
      <c r="F417" s="149">
        <f t="shared" si="232"/>
        <v>556.1</v>
      </c>
      <c r="H417" s="151">
        <f>SUMIF('Flt III'!D:D,A417,'Flt III'!E:E)/3.2808^2</f>
        <v>0</v>
      </c>
      <c r="I417" s="151">
        <f>SUMIF('Flt IIa'!A:A,A417,'Flt IIa'!G:G)</f>
        <v>0</v>
      </c>
      <c r="J417" s="151">
        <f>SUMIF(Comp!$A$75:$A$400,Areas!A417,Comp!$F$75:$F$400)</f>
        <v>521.20000000000005</v>
      </c>
      <c r="K417" s="151">
        <f>SUMIF(Comp!$A$75:$A$400,Areas!A417,Comp!$G$75:$G$400)</f>
        <v>556.1</v>
      </c>
      <c r="L417" s="151"/>
      <c r="M417" s="151">
        <f>SUMIF('Flt III'!D:D,A417,'Flt III'!F:F)/3.2808^3</f>
        <v>0</v>
      </c>
      <c r="N417" s="151">
        <f>SUMIF('Flt IIa'!A:A,A417,'Flt IIa'!H:H)</f>
        <v>0</v>
      </c>
      <c r="O417" s="151"/>
      <c r="P417" s="137"/>
      <c r="Q417" s="149">
        <f>IF(S417=0,Q418+Q419+Q433+Q435+Q436+Q445+Q446+Q448,S417)</f>
        <v>1614.4000811639999</v>
      </c>
    </row>
    <row r="418" spans="1:17" s="140" customFormat="1">
      <c r="A418" s="143">
        <v>3.7031000000000001</v>
      </c>
      <c r="C418" s="144">
        <f>H418</f>
        <v>24.898620250762846</v>
      </c>
      <c r="D418" s="144">
        <f>I418</f>
        <v>0</v>
      </c>
      <c r="E418" s="144">
        <f t="shared" si="171"/>
        <v>0</v>
      </c>
      <c r="F418" s="144">
        <f t="shared" si="172"/>
        <v>0</v>
      </c>
      <c r="H418" s="155">
        <f>SUMIF('Flt III'!D:D,A418,'Flt III'!E:E)/3.2808^2</f>
        <v>24.898620250762846</v>
      </c>
      <c r="I418" s="155">
        <f>SUMIF('Flt IIa'!A:A,A418,'Flt IIa'!G:G)</f>
        <v>0</v>
      </c>
      <c r="J418" s="155">
        <f>SUMIF(Comp!$A$75:$A$400,Areas!A418,Comp!$F$75:$F$400)</f>
        <v>0</v>
      </c>
      <c r="K418" s="155">
        <f>SUMIF(Comp!$A$75:$A$400,Areas!A418,Comp!$G$75:$G$400)</f>
        <v>0</v>
      </c>
      <c r="L418" s="155"/>
      <c r="M418" s="155">
        <f>SUMIF('Flt III'!D:D,A418,'Flt III'!F:F)/3.2808^3</f>
        <v>64.847944319922561</v>
      </c>
      <c r="N418" s="155">
        <f>SUMIF('Flt IIa'!A:A,A418,'Flt IIa'!H:H)</f>
        <v>0</v>
      </c>
      <c r="O418" s="155"/>
      <c r="P418" s="144"/>
      <c r="Q418" s="144">
        <f>S418</f>
        <v>0</v>
      </c>
    </row>
    <row r="419" spans="1:17" s="133" customFormat="1">
      <c r="A419" s="139">
        <v>3.71</v>
      </c>
      <c r="B419" s="133" t="str">
        <f>Comp!B334</f>
        <v>SUPPLY DEPT</v>
      </c>
      <c r="C419" s="148">
        <f>IF(H419=0,C420+C424+C426+C429+C430,H419)</f>
        <v>234.77169169282729</v>
      </c>
      <c r="D419" s="148">
        <f t="shared" ref="D419:F419" si="233">IF(I419=0,D420+D424+D426+D429+D430,I419)</f>
        <v>244.70660736000005</v>
      </c>
      <c r="E419" s="148">
        <f t="shared" si="233"/>
        <v>372.3</v>
      </c>
      <c r="F419" s="148">
        <f t="shared" si="233"/>
        <v>396.5</v>
      </c>
      <c r="H419" s="152">
        <f>SUMIF('Flt III'!D:D,A419,'Flt III'!E:E)/3.2808^2</f>
        <v>0</v>
      </c>
      <c r="I419" s="152">
        <f>SUMIF('Flt IIa'!A:A,A419,'Flt IIa'!G:G)</f>
        <v>0</v>
      </c>
      <c r="J419" s="152">
        <f>SUMIF(Comp!$A$75:$A$400,Areas!A419,Comp!$F$75:$F$400)</f>
        <v>372.3</v>
      </c>
      <c r="K419" s="152">
        <f>SUMIF(Comp!$A$75:$A$400,Areas!A419,Comp!$G$75:$G$400)</f>
        <v>396.5</v>
      </c>
      <c r="L419" s="152"/>
      <c r="M419" s="152">
        <f>SUMIF('Flt III'!D:D,A419,'Flt III'!F:F)/3.2808^3</f>
        <v>0</v>
      </c>
      <c r="N419" s="152">
        <f>SUMIF('Flt IIa'!A:A,A419,'Flt IIa'!H:H)</f>
        <v>0</v>
      </c>
      <c r="O419" s="152"/>
      <c r="P419" s="148">
        <f>IF(M419=0,P420+P424+P426+P429+P430,M419)</f>
        <v>919.79304779712004</v>
      </c>
      <c r="Q419" s="148">
        <f>IF(N419=0,Q420+Q424+Q426+Q429+Q430,N419)</f>
        <v>946.40566043399997</v>
      </c>
    </row>
    <row r="420" spans="1:17" s="132" customFormat="1">
      <c r="A420" s="141">
        <v>3.7109999999999999</v>
      </c>
      <c r="B420" s="132" t="str">
        <f>Comp!B335</f>
        <v>HAZARDOUS MATL (FLAM LIQ)</v>
      </c>
      <c r="C420" s="142">
        <f>IF(H420=0,SUM(C421:C423),H420)</f>
        <v>53.234736580922061</v>
      </c>
      <c r="D420" s="142">
        <f t="shared" ref="D420:F420" si="234">IF(I420=0,SUM(D421:D423),I420)</f>
        <v>47.287647360000008</v>
      </c>
      <c r="E420" s="142">
        <f t="shared" si="234"/>
        <v>40.700000000000003</v>
      </c>
      <c r="F420" s="142">
        <f t="shared" si="234"/>
        <v>43.7</v>
      </c>
      <c r="H420" s="153">
        <f>SUMIF('Flt III'!D:D,A420,'Flt III'!E:E)/3.2808^2</f>
        <v>0</v>
      </c>
      <c r="I420" s="153">
        <f>SUMIF('Flt IIa'!A:A,A420,'Flt IIa'!G:G)</f>
        <v>47.287647360000008</v>
      </c>
      <c r="J420" s="153">
        <f>SUMIF(Comp!$A$75:$A$400,Areas!A420,Comp!$F$75:$F$400)</f>
        <v>40.700000000000003</v>
      </c>
      <c r="K420" s="153">
        <f>SUMIF(Comp!$A$75:$A$400,Areas!A420,Comp!$G$75:$G$400)</f>
        <v>43.7</v>
      </c>
      <c r="L420" s="153"/>
      <c r="M420" s="153">
        <f>SUMIF('Flt III'!D:D,A420,'Flt III'!F:F)/3.2808^3</f>
        <v>0</v>
      </c>
      <c r="N420" s="153">
        <f>SUMIF('Flt IIa'!A:A,A420,'Flt IIa'!H:H)</f>
        <v>143.31156266699998</v>
      </c>
      <c r="O420" s="153"/>
      <c r="P420" s="142">
        <f>IF(M420=0,SUM(P421:P423),M420)</f>
        <v>157.92881461668478</v>
      </c>
      <c r="Q420" s="142">
        <f>IF(N420=0,SUM(Q421:Q423),N420)</f>
        <v>143.31156266699998</v>
      </c>
    </row>
    <row r="421" spans="1:17" s="147" customFormat="1">
      <c r="A421" s="145" t="s">
        <v>834</v>
      </c>
      <c r="C421" s="146">
        <f t="shared" ref="C421:D423" si="235">H421</f>
        <v>30.658748816237832</v>
      </c>
      <c r="D421" s="146">
        <f t="shared" si="235"/>
        <v>0</v>
      </c>
      <c r="E421" s="146">
        <f t="shared" ref="E421:E483" si="236">J421</f>
        <v>0</v>
      </c>
      <c r="F421" s="146">
        <f t="shared" ref="F421:F483" si="237">K421</f>
        <v>0</v>
      </c>
      <c r="H421" s="154">
        <f>SUMIF('Flt III'!D:D,A421,'Flt III'!E:E)/3.2808^2</f>
        <v>30.658748816237832</v>
      </c>
      <c r="I421" s="154">
        <f>SUMIF('Flt IIa'!A:A,A421,'Flt IIa'!G:G)</f>
        <v>0</v>
      </c>
      <c r="J421" s="154">
        <f>SUMIF(Comp!$A$75:$A$400,Areas!A421,Comp!$F$75:$F$400)</f>
        <v>0</v>
      </c>
      <c r="K421" s="154">
        <f>SUMIF(Comp!$A$75:$A$400,Areas!A421,Comp!$G$75:$G$400)</f>
        <v>0</v>
      </c>
      <c r="L421" s="154"/>
      <c r="M421" s="154">
        <f>SUMIF('Flt III'!D:D,A421,'Flt III'!F:F)/3.2808^3</f>
        <v>80.366142349318878</v>
      </c>
      <c r="N421" s="154">
        <f>SUMIF('Flt IIa'!A:A,A421,'Flt IIa'!H:H)</f>
        <v>0</v>
      </c>
      <c r="O421" s="154"/>
      <c r="P421" s="146">
        <f t="shared" ref="P421:P423" si="238">M421</f>
        <v>80.366142349318878</v>
      </c>
      <c r="Q421" s="146">
        <f t="shared" ref="Q421:Q423" si="239">N421</f>
        <v>0</v>
      </c>
    </row>
    <row r="422" spans="1:17" s="147" customFormat="1">
      <c r="A422" s="145" t="s">
        <v>831</v>
      </c>
      <c r="C422" s="146">
        <f t="shared" si="235"/>
        <v>9.0118140459850604</v>
      </c>
      <c r="D422" s="146">
        <f t="shared" si="235"/>
        <v>0</v>
      </c>
      <c r="E422" s="146">
        <f t="shared" si="236"/>
        <v>0</v>
      </c>
      <c r="F422" s="146">
        <f t="shared" si="237"/>
        <v>0</v>
      </c>
      <c r="H422" s="154">
        <f>SUMIF('Flt III'!D:D,A422,'Flt III'!E:E)/3.2808^2</f>
        <v>9.0118140459850604</v>
      </c>
      <c r="I422" s="154">
        <f>SUMIF('Flt IIa'!A:A,A422,'Flt IIa'!G:G)</f>
        <v>0</v>
      </c>
      <c r="J422" s="154">
        <f>SUMIF(Comp!$A$75:$A$400,Areas!A422,Comp!$F$75:$F$400)</f>
        <v>0</v>
      </c>
      <c r="K422" s="154">
        <f>SUMIF(Comp!$A$75:$A$400,Areas!A422,Comp!$G$75:$G$400)</f>
        <v>0</v>
      </c>
      <c r="L422" s="154"/>
      <c r="M422" s="154">
        <f>SUMIF('Flt III'!D:D,A422,'Flt III'!F:F)/3.2808^3</f>
        <v>29.22405176338868</v>
      </c>
      <c r="N422" s="154">
        <f>SUMIF('Flt IIa'!A:A,A422,'Flt IIa'!H:H)</f>
        <v>0</v>
      </c>
      <c r="O422" s="154"/>
      <c r="P422" s="146">
        <f t="shared" si="238"/>
        <v>29.22405176338868</v>
      </c>
      <c r="Q422" s="146">
        <f t="shared" si="239"/>
        <v>0</v>
      </c>
    </row>
    <row r="423" spans="1:17" s="147" customFormat="1">
      <c r="A423" s="145">
        <v>3.7112050000000001</v>
      </c>
      <c r="C423" s="146">
        <f t="shared" si="235"/>
        <v>13.564173718699163</v>
      </c>
      <c r="D423" s="146">
        <f t="shared" si="235"/>
        <v>0</v>
      </c>
      <c r="E423" s="146">
        <f t="shared" si="236"/>
        <v>0</v>
      </c>
      <c r="F423" s="146">
        <f t="shared" si="237"/>
        <v>0</v>
      </c>
      <c r="H423" s="154">
        <f>SUMIF('Flt III'!D:D,A423,'Flt III'!E:E)/3.2808^2</f>
        <v>13.564173718699163</v>
      </c>
      <c r="I423" s="154">
        <f>SUMIF('Flt IIa'!A:A,A423,'Flt IIa'!G:G)</f>
        <v>0</v>
      </c>
      <c r="J423" s="154">
        <f>SUMIF(Comp!$A$75:$A$400,Areas!A423,Comp!$F$75:$F$400)</f>
        <v>0</v>
      </c>
      <c r="K423" s="154">
        <f>SUMIF(Comp!$A$75:$A$400,Areas!A423,Comp!$G$75:$G$400)</f>
        <v>0</v>
      </c>
      <c r="L423" s="154"/>
      <c r="M423" s="154">
        <f>SUMIF('Flt III'!D:D,A423,'Flt III'!F:F)/3.2808^3</f>
        <v>48.338620503977211</v>
      </c>
      <c r="N423" s="154">
        <f>SUMIF('Flt IIa'!A:A,A423,'Flt IIa'!H:H)</f>
        <v>0</v>
      </c>
      <c r="O423" s="154"/>
      <c r="P423" s="146">
        <f t="shared" si="238"/>
        <v>48.338620503977211</v>
      </c>
      <c r="Q423" s="146">
        <f t="shared" si="239"/>
        <v>0</v>
      </c>
    </row>
    <row r="424" spans="1:17" s="132" customFormat="1">
      <c r="A424" s="141">
        <v>3.7120000000000002</v>
      </c>
      <c r="B424" s="132" t="str">
        <f>Comp!B336</f>
        <v>SPECIAL CLOTHING</v>
      </c>
      <c r="C424" s="142">
        <f>IF(H424=0,SUM(C425),H424)</f>
        <v>9.5692458426439302</v>
      </c>
      <c r="D424" s="142">
        <f t="shared" ref="D424:F424" si="240">IF(I424=0,SUM(D425),I424)</f>
        <v>9.569013120000001</v>
      </c>
      <c r="E424" s="142">
        <f t="shared" si="240"/>
        <v>13.6</v>
      </c>
      <c r="F424" s="142">
        <f t="shared" si="240"/>
        <v>13.6</v>
      </c>
      <c r="H424" s="153">
        <f>SUMIF('Flt III'!D:D,A424,'Flt III'!E:E)/3.2808^2</f>
        <v>0</v>
      </c>
      <c r="I424" s="153">
        <f>SUMIF('Flt IIa'!A:A,A424,'Flt IIa'!G:G)</f>
        <v>9.569013120000001</v>
      </c>
      <c r="J424" s="153">
        <f>SUMIF(Comp!$A$75:$A$400,Areas!A424,Comp!$F$75:$F$400)</f>
        <v>13.6</v>
      </c>
      <c r="K424" s="153">
        <f>SUMIF(Comp!$A$75:$A$400,Areas!A424,Comp!$G$75:$G$400)</f>
        <v>13.6</v>
      </c>
      <c r="L424" s="153"/>
      <c r="M424" s="153">
        <f>SUMIF('Flt III'!D:D,A424,'Flt III'!F:F)/3.2808^3</f>
        <v>0</v>
      </c>
      <c r="N424" s="153">
        <f>SUMIF('Flt IIa'!A:A,A424,'Flt IIa'!H:H)</f>
        <v>26.193083474999998</v>
      </c>
      <c r="O424" s="153"/>
      <c r="P424" s="142">
        <f>IF(M424=0,SUM(P425),M424)</f>
        <v>26.194038644510204</v>
      </c>
      <c r="Q424" s="142">
        <f>IF(N424=0,SUM(Q425),N424)</f>
        <v>26.193083474999998</v>
      </c>
    </row>
    <row r="425" spans="1:17" s="147" customFormat="1">
      <c r="A425" s="145" t="s">
        <v>823</v>
      </c>
      <c r="C425" s="146">
        <f t="shared" ref="C425:D425" si="241">H425</f>
        <v>9.5692458426439302</v>
      </c>
      <c r="D425" s="146">
        <f t="shared" si="241"/>
        <v>0</v>
      </c>
      <c r="E425" s="146">
        <f t="shared" si="236"/>
        <v>0</v>
      </c>
      <c r="F425" s="146">
        <f t="shared" si="237"/>
        <v>0</v>
      </c>
      <c r="H425" s="154">
        <f>SUMIF('Flt III'!D:D,A425,'Flt III'!E:E)/3.2808^2</f>
        <v>9.5692458426439302</v>
      </c>
      <c r="I425" s="154">
        <f>SUMIF('Flt IIa'!A:A,A425,'Flt IIa'!G:G)</f>
        <v>0</v>
      </c>
      <c r="J425" s="154">
        <f>SUMIF(Comp!$A$75:$A$400,Areas!A425,Comp!$F$75:$F$400)</f>
        <v>0</v>
      </c>
      <c r="K425" s="154">
        <f>SUMIF(Comp!$A$75:$A$400,Areas!A425,Comp!$G$75:$G$400)</f>
        <v>0</v>
      </c>
      <c r="L425" s="154"/>
      <c r="M425" s="154">
        <f>SUMIF('Flt III'!D:D,A425,'Flt III'!F:F)/3.2808^3</f>
        <v>26.194038644510204</v>
      </c>
      <c r="N425" s="154">
        <f>SUMIF('Flt IIa'!A:A,A425,'Flt IIa'!H:H)</f>
        <v>0</v>
      </c>
      <c r="O425" s="154"/>
      <c r="P425" s="146">
        <f t="shared" ref="P425" si="242">M425</f>
        <v>26.194038644510204</v>
      </c>
      <c r="Q425" s="146">
        <f t="shared" ref="Q425" si="243">N425</f>
        <v>0</v>
      </c>
    </row>
    <row r="426" spans="1:17" s="132" customFormat="1">
      <c r="A426" s="141">
        <v>3.7130000000000001</v>
      </c>
      <c r="B426" s="132" t="str">
        <f>Comp!B337</f>
        <v>GEN USE CONSUM+REPAIR PART</v>
      </c>
      <c r="C426" s="142">
        <f>IF(H426=0,SUM(C427:C428),H426)</f>
        <v>143.63159293910209</v>
      </c>
      <c r="D426" s="142">
        <f t="shared" ref="D426:F426" si="244">IF(I426=0,SUM(D427:D428),I426)</f>
        <v>159.51451968000003</v>
      </c>
      <c r="E426" s="142">
        <f t="shared" si="244"/>
        <v>261</v>
      </c>
      <c r="F426" s="142">
        <f t="shared" si="244"/>
        <v>279.8</v>
      </c>
      <c r="H426" s="153">
        <f>SUMIF('Flt III'!D:D,A426,'Flt III'!E:E)/3.2808^2</f>
        <v>0</v>
      </c>
      <c r="I426" s="153">
        <f>SUMIF('Flt IIa'!A:A,A426,'Flt IIa'!G:G)</f>
        <v>159.51451968000003</v>
      </c>
      <c r="J426" s="153">
        <f>SUMIF(Comp!$A$75:$A$400,Areas!A426,Comp!$F$75:$F$400)</f>
        <v>261</v>
      </c>
      <c r="K426" s="153">
        <f>SUMIF(Comp!$A$75:$A$400,Areas!A426,Comp!$G$75:$G$400)</f>
        <v>279.8</v>
      </c>
      <c r="L426" s="153"/>
      <c r="M426" s="153">
        <f>SUMIF('Flt III'!D:D,A426,'Flt III'!F:F)/3.2808^3</f>
        <v>0</v>
      </c>
      <c r="N426" s="153">
        <f>SUMIF('Flt IIa'!A:A,A426,'Flt IIa'!H:H)</f>
        <v>704.97622291200003</v>
      </c>
      <c r="O426" s="153"/>
      <c r="P426" s="142">
        <f>IF(M426=0,SUM(P427:P428),M426)</f>
        <v>663.74278031208075</v>
      </c>
      <c r="Q426" s="142">
        <f>IF(N426=0,SUM(Q427:Q428),N426)</f>
        <v>704.97622291200003</v>
      </c>
    </row>
    <row r="427" spans="1:17" s="147" customFormat="1">
      <c r="A427" s="145" t="s">
        <v>814</v>
      </c>
      <c r="C427" s="146">
        <f t="shared" ref="C427:D429" si="245">H427</f>
        <v>142.79544524411378</v>
      </c>
      <c r="D427" s="146">
        <f t="shared" si="245"/>
        <v>0</v>
      </c>
      <c r="E427" s="146">
        <f t="shared" si="236"/>
        <v>0</v>
      </c>
      <c r="F427" s="146">
        <f t="shared" si="237"/>
        <v>0</v>
      </c>
      <c r="H427" s="154">
        <f>SUMIF('Flt III'!D:D,A427,'Flt III'!E:E)/3.2808^2</f>
        <v>142.79544524411378</v>
      </c>
      <c r="I427" s="154">
        <f>SUMIF('Flt IIa'!A:A,A427,'Flt IIa'!G:G)</f>
        <v>0</v>
      </c>
      <c r="J427" s="154">
        <f>SUMIF(Comp!$A$75:$A$400,Areas!A427,Comp!$F$75:$F$400)</f>
        <v>0</v>
      </c>
      <c r="K427" s="154">
        <f>SUMIF(Comp!$A$75:$A$400,Areas!A427,Comp!$G$75:$G$400)</f>
        <v>0</v>
      </c>
      <c r="L427" s="154"/>
      <c r="M427" s="154">
        <f>SUMIF('Flt III'!D:D,A427,'Flt III'!F:F)/3.2808^3</f>
        <v>661.36407842436302</v>
      </c>
      <c r="N427" s="154">
        <f>SUMIF('Flt IIa'!A:A,A427,'Flt IIa'!H:H)</f>
        <v>0</v>
      </c>
      <c r="O427" s="154"/>
      <c r="P427" s="146">
        <f t="shared" ref="P427:P428" si="246">M427</f>
        <v>661.36407842436302</v>
      </c>
      <c r="Q427" s="146">
        <f t="shared" ref="Q427:Q428" si="247">N427</f>
        <v>0</v>
      </c>
    </row>
    <row r="428" spans="1:17" s="147" customFormat="1">
      <c r="A428" s="145">
        <v>3.7131090000000002</v>
      </c>
      <c r="C428" s="146">
        <f t="shared" si="245"/>
        <v>0.83614769498830455</v>
      </c>
      <c r="D428" s="146">
        <f t="shared" si="245"/>
        <v>0</v>
      </c>
      <c r="E428" s="146">
        <f t="shared" si="236"/>
        <v>0</v>
      </c>
      <c r="F428" s="146">
        <f t="shared" si="237"/>
        <v>0</v>
      </c>
      <c r="H428" s="154">
        <f>SUMIF('Flt III'!D:D,A428,'Flt III'!E:E)/3.2808^2</f>
        <v>0.83614769498830455</v>
      </c>
      <c r="I428" s="154">
        <f>SUMIF('Flt IIa'!A:A,A428,'Flt IIa'!G:G)</f>
        <v>0</v>
      </c>
      <c r="J428" s="154">
        <f>SUMIF(Comp!$A$75:$A$400,Areas!A428,Comp!$F$75:$F$400)</f>
        <v>0</v>
      </c>
      <c r="K428" s="154">
        <f>SUMIF(Comp!$A$75:$A$400,Areas!A428,Comp!$G$75:$G$400)</f>
        <v>0</v>
      </c>
      <c r="L428" s="154"/>
      <c r="M428" s="154">
        <f>SUMIF('Flt III'!D:D,A428,'Flt III'!F:F)/3.2808^3</f>
        <v>2.3787018877176833</v>
      </c>
      <c r="N428" s="154">
        <f>SUMIF('Flt IIa'!A:A,A428,'Flt IIa'!H:H)</f>
        <v>0</v>
      </c>
      <c r="O428" s="154"/>
      <c r="P428" s="146">
        <f t="shared" si="246"/>
        <v>2.3787018877176833</v>
      </c>
      <c r="Q428" s="146">
        <f t="shared" si="247"/>
        <v>0</v>
      </c>
    </row>
    <row r="429" spans="1:17" s="132" customFormat="1">
      <c r="A429" s="141">
        <v>3.714</v>
      </c>
      <c r="B429" s="132" t="str">
        <f>Comp!B338</f>
        <v>SHIP STORE STORES</v>
      </c>
      <c r="C429" s="142">
        <f t="shared" si="245"/>
        <v>0</v>
      </c>
      <c r="D429" s="142">
        <f t="shared" si="245"/>
        <v>0</v>
      </c>
      <c r="E429" s="142">
        <f t="shared" si="236"/>
        <v>10.4</v>
      </c>
      <c r="F429" s="142">
        <f t="shared" si="237"/>
        <v>11.1</v>
      </c>
      <c r="H429" s="153">
        <f>SUMIF('Flt III'!D:D,A429,'Flt III'!E:E)/3.2808^2</f>
        <v>0</v>
      </c>
      <c r="I429" s="153">
        <f>SUMIF('Flt IIa'!A:A,A429,'Flt IIa'!G:G)</f>
        <v>0</v>
      </c>
      <c r="J429" s="153">
        <f>SUMIF(Comp!$A$75:$A$400,Areas!A429,Comp!$F$75:$F$400)</f>
        <v>10.4</v>
      </c>
      <c r="K429" s="153">
        <f>SUMIF(Comp!$A$75:$A$400,Areas!A429,Comp!$G$75:$G$400)</f>
        <v>11.1</v>
      </c>
      <c r="L429" s="153"/>
      <c r="M429" s="153">
        <f>SUMIF('Flt III'!D:D,A429,'Flt III'!F:F)/3.2808^3</f>
        <v>0</v>
      </c>
      <c r="N429" s="153">
        <f>SUMIF('Flt IIa'!A:A,A429,'Flt IIa'!H:H)</f>
        <v>0</v>
      </c>
      <c r="O429" s="153"/>
      <c r="P429" s="142">
        <f t="shared" ref="P427:Q429" si="248">R429</f>
        <v>0</v>
      </c>
      <c r="Q429" s="142">
        <f t="shared" si="248"/>
        <v>0</v>
      </c>
    </row>
    <row r="430" spans="1:17" s="132" customFormat="1">
      <c r="A430" s="141">
        <v>3.7149999999999999</v>
      </c>
      <c r="B430" s="132" t="str">
        <f>Comp!B339</f>
        <v>STORES HANDLING</v>
      </c>
      <c r="C430" s="142">
        <f>IF(H430=0,SUM(C431:C432),H430)</f>
        <v>28.336116330159211</v>
      </c>
      <c r="D430" s="142">
        <f t="shared" ref="D430" si="249">IF(I430=0,SUM(D431:D432),I430)</f>
        <v>28.335427200000002</v>
      </c>
      <c r="E430" s="142">
        <f t="shared" ref="E430" si="250">IF(J430=0,SUM(E431:E432),J430)</f>
        <v>46.4</v>
      </c>
      <c r="F430" s="142">
        <f t="shared" ref="F430" si="251">IF(K430=0,SUM(F431:F432),K430)</f>
        <v>48.1</v>
      </c>
      <c r="H430" s="153">
        <f>SUMIF('Flt III'!D:D,A430,'Flt III'!E:E)/3.2808^2</f>
        <v>0</v>
      </c>
      <c r="I430" s="153">
        <f>SUMIF('Flt IIa'!A:A,A430,'Flt IIa'!G:G)</f>
        <v>28.335427200000002</v>
      </c>
      <c r="J430" s="153">
        <f>SUMIF(Comp!$A$75:$A$400,Areas!A430,Comp!$F$75:$F$400)</f>
        <v>46.4</v>
      </c>
      <c r="K430" s="153">
        <f>SUMIF(Comp!$A$75:$A$400,Areas!A430,Comp!$G$75:$G$400)</f>
        <v>48.1</v>
      </c>
      <c r="L430" s="153"/>
      <c r="M430" s="153">
        <f>SUMIF('Flt III'!D:D,A430,'Flt III'!F:F)/3.2808^3</f>
        <v>0</v>
      </c>
      <c r="N430" s="153">
        <f>SUMIF('Flt IIa'!A:A,A430,'Flt IIa'!H:H)</f>
        <v>71.924791380000002</v>
      </c>
      <c r="O430" s="153"/>
      <c r="P430" s="142">
        <f>IF(M430=0,SUM(P431:P432),M430)</f>
        <v>71.927414223844238</v>
      </c>
      <c r="Q430" s="142">
        <f>IF(N430=0,SUM(Q431:Q432),N430)</f>
        <v>71.924791380000002</v>
      </c>
    </row>
    <row r="431" spans="1:17" s="147" customFormat="1">
      <c r="A431" s="145" t="s">
        <v>809</v>
      </c>
      <c r="B431" s="145"/>
      <c r="C431" s="146">
        <f t="shared" ref="C431:D432" si="252">H431</f>
        <v>26.756726239625745</v>
      </c>
      <c r="D431" s="146">
        <f t="shared" si="252"/>
        <v>0</v>
      </c>
      <c r="E431" s="146">
        <f t="shared" si="236"/>
        <v>0</v>
      </c>
      <c r="F431" s="146">
        <f t="shared" si="237"/>
        <v>0</v>
      </c>
      <c r="H431" s="154">
        <f>SUMIF('Flt III'!D:D,A431,'Flt III'!E:E)/3.2808^2</f>
        <v>26.756726239625745</v>
      </c>
      <c r="I431" s="154">
        <f>SUMIF('Flt IIa'!A:A,A431,'Flt IIa'!G:G)</f>
        <v>0</v>
      </c>
      <c r="J431" s="154">
        <f>SUMIF(Comp!$A$75:$A$400,Areas!A431,Comp!$F$75:$F$400)</f>
        <v>0</v>
      </c>
      <c r="K431" s="154">
        <f>SUMIF(Comp!$A$75:$A$400,Areas!A431,Comp!$G$75:$G$400)</f>
        <v>0</v>
      </c>
      <c r="L431" s="154"/>
      <c r="M431" s="154">
        <f>SUMIF('Flt III'!D:D,A431,'Flt III'!F:F)/3.2808^3</f>
        <v>59.269322035632278</v>
      </c>
      <c r="N431" s="154">
        <f>SUMIF('Flt IIa'!A:A,A431,'Flt IIa'!H:H)</f>
        <v>0</v>
      </c>
      <c r="O431" s="154"/>
      <c r="P431" s="146">
        <f t="shared" ref="P431:P432" si="253">M431</f>
        <v>59.269322035632278</v>
      </c>
      <c r="Q431" s="146">
        <f t="shared" ref="Q431:Q432" si="254">N431</f>
        <v>0</v>
      </c>
    </row>
    <row r="432" spans="1:17" s="147" customFormat="1">
      <c r="A432" s="145" t="s">
        <v>806</v>
      </c>
      <c r="B432" s="145"/>
      <c r="C432" s="146">
        <f t="shared" si="252"/>
        <v>1.5793900905334641</v>
      </c>
      <c r="D432" s="146">
        <f t="shared" si="252"/>
        <v>0</v>
      </c>
      <c r="E432" s="146">
        <f t="shared" si="236"/>
        <v>0</v>
      </c>
      <c r="F432" s="146">
        <f t="shared" si="237"/>
        <v>0</v>
      </c>
      <c r="H432" s="154">
        <f>SUMIF('Flt III'!D:D,A432,'Flt III'!E:E)/3.2808^2</f>
        <v>1.5793900905334641</v>
      </c>
      <c r="I432" s="154">
        <f>SUMIF('Flt IIa'!A:A,A432,'Flt IIa'!G:G)</f>
        <v>0</v>
      </c>
      <c r="J432" s="154">
        <f>SUMIF(Comp!$A$75:$A$400,Areas!A432,Comp!$F$75:$F$400)</f>
        <v>0</v>
      </c>
      <c r="K432" s="154">
        <f>SUMIF(Comp!$A$75:$A$400,Areas!A432,Comp!$G$75:$G$400)</f>
        <v>0</v>
      </c>
      <c r="L432" s="154"/>
      <c r="M432" s="154">
        <f>SUMIF('Flt III'!D:D,A432,'Flt III'!F:F)/3.2808^3</f>
        <v>12.658092188211958</v>
      </c>
      <c r="N432" s="154">
        <f>SUMIF('Flt IIa'!A:A,A432,'Flt IIa'!H:H)</f>
        <v>0</v>
      </c>
      <c r="O432" s="154"/>
      <c r="P432" s="146">
        <f t="shared" si="253"/>
        <v>12.658092188211958</v>
      </c>
      <c r="Q432" s="146">
        <f t="shared" si="254"/>
        <v>0</v>
      </c>
    </row>
    <row r="433" spans="1:17" s="133" customFormat="1">
      <c r="A433" s="139">
        <v>3.72</v>
      </c>
      <c r="B433" s="133" t="str">
        <f>Comp!B340</f>
        <v>ENGINEERING DEPT</v>
      </c>
      <c r="C433" s="148">
        <f>IF(H433=0,SUM(C434),H433)</f>
        <v>4.8310755710435371</v>
      </c>
      <c r="D433" s="148">
        <f t="shared" ref="D433:F433" si="255">IF(I433=0,SUM(D434),I433)</f>
        <v>12.727716480000002</v>
      </c>
      <c r="E433" s="148">
        <f t="shared" si="255"/>
        <v>8.6</v>
      </c>
      <c r="F433" s="148">
        <f t="shared" si="255"/>
        <v>9.1</v>
      </c>
      <c r="H433" s="152">
        <f>SUMIF('Flt III'!D:D,A433,'Flt III'!E:E)/3.2808^2</f>
        <v>0</v>
      </c>
      <c r="I433" s="152">
        <f>SUMIF('Flt IIa'!A:A,A433,'Flt IIa'!G:G)</f>
        <v>12.727716480000002</v>
      </c>
      <c r="J433" s="152">
        <f>SUMIF(Comp!$A$75:$A$400,Areas!A433,Comp!$F$75:$F$400)</f>
        <v>8.6</v>
      </c>
      <c r="K433" s="152">
        <f>SUMIF(Comp!$A$75:$A$400,Areas!A433,Comp!$G$75:$G$400)</f>
        <v>9.1</v>
      </c>
      <c r="L433" s="152"/>
      <c r="M433" s="152">
        <f>SUMIF('Flt III'!D:D,A433,'Flt III'!F:F)/3.2808^3</f>
        <v>0</v>
      </c>
      <c r="N433" s="152">
        <f>SUMIF('Flt IIa'!A:A,A433,'Flt IIa'!H:H)</f>
        <v>35.650910373000002</v>
      </c>
      <c r="O433" s="152"/>
      <c r="P433" s="148">
        <f>IF(M433=0,P434,M433)</f>
        <v>14.78193315938846</v>
      </c>
      <c r="Q433" s="148">
        <f>IF(N433=0,Q434,N433)</f>
        <v>35.650910373000002</v>
      </c>
    </row>
    <row r="434" spans="1:17" s="147" customFormat="1">
      <c r="A434" s="145" t="s">
        <v>803</v>
      </c>
      <c r="C434" s="146">
        <f t="shared" ref="C434:D434" si="256">H434</f>
        <v>4.8310755710435371</v>
      </c>
      <c r="D434" s="146">
        <f t="shared" si="256"/>
        <v>0</v>
      </c>
      <c r="E434" s="146">
        <f t="shared" si="236"/>
        <v>0</v>
      </c>
      <c r="F434" s="146">
        <f t="shared" si="237"/>
        <v>0</v>
      </c>
      <c r="H434" s="154">
        <f>SUMIF('Flt III'!D:D,A434,'Flt III'!E:E)/3.2808^2</f>
        <v>4.8310755710435371</v>
      </c>
      <c r="I434" s="154">
        <f>SUMIF('Flt IIa'!A:A,A434,'Flt IIa'!G:G)</f>
        <v>0</v>
      </c>
      <c r="J434" s="154">
        <f>SUMIF(Comp!$A$75:$A$400,Areas!A434,Comp!$F$75:$F$400)</f>
        <v>0</v>
      </c>
      <c r="K434" s="154">
        <f>SUMIF(Comp!$A$75:$A$400,Areas!A434,Comp!$G$75:$G$400)</f>
        <v>0</v>
      </c>
      <c r="L434" s="154"/>
      <c r="M434" s="154">
        <f>SUMIF('Flt III'!D:D,A434,'Flt III'!F:F)/3.2808^3</f>
        <v>14.78193315938846</v>
      </c>
      <c r="N434" s="154">
        <f>SUMIF('Flt IIa'!A:A,A434,'Flt IIa'!H:H)</f>
        <v>0</v>
      </c>
      <c r="O434" s="154"/>
      <c r="P434" s="146">
        <f t="shared" ref="P434" si="257">M434</f>
        <v>14.78193315938846</v>
      </c>
      <c r="Q434" s="146">
        <f t="shared" ref="Q434" si="258">N434</f>
        <v>0</v>
      </c>
    </row>
    <row r="435" spans="1:17" s="133" customFormat="1">
      <c r="A435" s="139">
        <v>3.73</v>
      </c>
      <c r="B435" s="133" t="str">
        <f>Comp!B341</f>
        <v>OPERATIONS DEPT</v>
      </c>
      <c r="C435" s="148">
        <f>H435</f>
        <v>0</v>
      </c>
      <c r="D435" s="148">
        <f>I435</f>
        <v>0</v>
      </c>
      <c r="E435" s="148">
        <f t="shared" si="236"/>
        <v>12</v>
      </c>
      <c r="F435" s="148">
        <f t="shared" si="237"/>
        <v>12.8</v>
      </c>
      <c r="H435" s="152">
        <f>SUMIF('Flt III'!D:D,A435,'Flt III'!E:E)/3.2808^2</f>
        <v>0</v>
      </c>
      <c r="I435" s="152">
        <f>SUMIF('Flt IIa'!A:A,A435,'Flt IIa'!G:G)</f>
        <v>0</v>
      </c>
      <c r="J435" s="152">
        <f>SUMIF(Comp!$A$75:$A$400,Areas!A435,Comp!$F$75:$F$400)</f>
        <v>12</v>
      </c>
      <c r="K435" s="152">
        <f>SUMIF(Comp!$A$75:$A$400,Areas!A435,Comp!$G$75:$G$400)</f>
        <v>12.8</v>
      </c>
      <c r="L435" s="152"/>
      <c r="M435" s="152">
        <f>SUMIF('Flt III'!D:D,A435,'Flt III'!F:F)/3.2808^3</f>
        <v>0</v>
      </c>
      <c r="N435" s="152">
        <f>SUMIF('Flt IIa'!A:A,A435,'Flt IIa'!H:H)</f>
        <v>0</v>
      </c>
      <c r="O435" s="152"/>
      <c r="P435" s="148">
        <f>M435</f>
        <v>0</v>
      </c>
      <c r="Q435" s="148">
        <f>N435</f>
        <v>0</v>
      </c>
    </row>
    <row r="436" spans="1:17" s="133" customFormat="1">
      <c r="A436" s="139">
        <v>3.74</v>
      </c>
      <c r="B436" s="133" t="str">
        <f>Comp!B342</f>
        <v>DECK DEPT (BOATSWAIN STORES)</v>
      </c>
      <c r="C436" s="148">
        <f>IF(H436=0,SUM(C437:C444),H436)</f>
        <v>167.60116019543347</v>
      </c>
      <c r="D436" s="148">
        <f t="shared" ref="D436:F436" si="259">IF(I436=0,SUM(D437:D444),I436)</f>
        <v>177.35190335999999</v>
      </c>
      <c r="E436" s="148">
        <f t="shared" si="259"/>
        <v>106</v>
      </c>
      <c r="F436" s="148">
        <f t="shared" si="259"/>
        <v>113.7</v>
      </c>
      <c r="H436" s="152">
        <f>SUMIF('Flt III'!D:D,A436,'Flt III'!E:E)/3.2808^2</f>
        <v>0</v>
      </c>
      <c r="I436" s="152">
        <f>SUMIF('Flt IIa'!A:A,A436,'Flt IIa'!G:G)</f>
        <v>177.35190335999999</v>
      </c>
      <c r="J436" s="152">
        <f>SUMIF(Comp!$A$75:$A$400,Areas!A436,Comp!$F$75:$F$400)</f>
        <v>106</v>
      </c>
      <c r="K436" s="152">
        <f>SUMIF(Comp!$A$75:$A$400,Areas!A436,Comp!$G$75:$G$400)</f>
        <v>113.7</v>
      </c>
      <c r="L436" s="152"/>
      <c r="M436" s="152">
        <f>SUMIF('Flt III'!D:D,A436,'Flt III'!F:F)/3.2808^3</f>
        <v>0</v>
      </c>
      <c r="N436" s="152">
        <f>SUMIF('Flt IIa'!A:A,A436,'Flt IIa'!H:H)</f>
        <v>584.148236763</v>
      </c>
      <c r="O436" s="152"/>
      <c r="P436" s="148">
        <f>IF(M436=0,SUM(P437:P444),M436)</f>
        <v>540.6732755023063</v>
      </c>
      <c r="Q436" s="148">
        <f>IF(N436=0,SUM(Q437:Q444),N436)</f>
        <v>584.148236763</v>
      </c>
    </row>
    <row r="437" spans="1:17" s="147" customFormat="1">
      <c r="A437" s="145" t="s">
        <v>799</v>
      </c>
      <c r="C437" s="146">
        <f t="shared" ref="C437:D444" si="260">H437</f>
        <v>1.951011288306044</v>
      </c>
      <c r="D437" s="146">
        <f t="shared" si="260"/>
        <v>0</v>
      </c>
      <c r="E437" s="146">
        <f t="shared" si="236"/>
        <v>0</v>
      </c>
      <c r="F437" s="146">
        <f t="shared" si="237"/>
        <v>0</v>
      </c>
      <c r="H437" s="154">
        <f>SUMIF('Flt III'!D:D,A437,'Flt III'!E:E)/3.2808^2</f>
        <v>1.951011288306044</v>
      </c>
      <c r="I437" s="154">
        <f>SUMIF('Flt IIa'!A:A,A437,'Flt IIa'!G:G)</f>
        <v>0</v>
      </c>
      <c r="J437" s="154">
        <f>SUMIF(Comp!$A$75:$A$400,Areas!A437,Comp!$F$75:$F$400)</f>
        <v>0</v>
      </c>
      <c r="K437" s="154">
        <f>SUMIF(Comp!$A$75:$A$400,Areas!A437,Comp!$G$75:$G$400)</f>
        <v>0</v>
      </c>
      <c r="L437" s="154"/>
      <c r="M437" s="154">
        <f>SUMIF('Flt III'!D:D,A437,'Flt III'!F:F)/3.2808^3</f>
        <v>2.3787018877176833</v>
      </c>
      <c r="N437" s="154">
        <f>SUMIF('Flt IIa'!A:A,A437,'Flt IIa'!H:H)</f>
        <v>0</v>
      </c>
      <c r="O437" s="154"/>
      <c r="P437" s="146">
        <f t="shared" ref="P437:P444" si="261">M437</f>
        <v>2.3787018877176833</v>
      </c>
      <c r="Q437" s="146">
        <f t="shared" ref="Q437:Q444" si="262">N437</f>
        <v>0</v>
      </c>
    </row>
    <row r="438" spans="1:17" s="147" customFormat="1">
      <c r="A438" s="145" t="s">
        <v>791</v>
      </c>
      <c r="C438" s="146">
        <f t="shared" si="260"/>
        <v>40.971237054426922</v>
      </c>
      <c r="D438" s="146">
        <f t="shared" si="260"/>
        <v>0</v>
      </c>
      <c r="E438" s="146">
        <f t="shared" si="236"/>
        <v>0</v>
      </c>
      <c r="F438" s="146">
        <f t="shared" si="237"/>
        <v>0</v>
      </c>
      <c r="H438" s="154">
        <f>SUMIF('Flt III'!D:D,A438,'Flt III'!E:E)/3.2808^2</f>
        <v>40.971237054426922</v>
      </c>
      <c r="I438" s="154">
        <f>SUMIF('Flt IIa'!A:A,A438,'Flt IIa'!G:G)</f>
        <v>0</v>
      </c>
      <c r="J438" s="154">
        <f>SUMIF(Comp!$A$75:$A$400,Areas!A438,Comp!$F$75:$F$400)</f>
        <v>0</v>
      </c>
      <c r="K438" s="154">
        <f>SUMIF(Comp!$A$75:$A$400,Areas!A438,Comp!$G$75:$G$400)</f>
        <v>0</v>
      </c>
      <c r="L438" s="154"/>
      <c r="M438" s="154">
        <f>SUMIF('Flt III'!D:D,A438,'Flt III'!F:F)/3.2808^3</f>
        <v>90.135810816730782</v>
      </c>
      <c r="N438" s="154">
        <f>SUMIF('Flt IIa'!A:A,A438,'Flt IIa'!H:H)</f>
        <v>0</v>
      </c>
      <c r="O438" s="154"/>
      <c r="P438" s="146">
        <f t="shared" si="261"/>
        <v>90.135810816730782</v>
      </c>
      <c r="Q438" s="146">
        <f t="shared" si="262"/>
        <v>0</v>
      </c>
    </row>
    <row r="439" spans="1:17" s="147" customFormat="1">
      <c r="A439" s="145" t="s">
        <v>786</v>
      </c>
      <c r="C439" s="146">
        <f t="shared" si="260"/>
        <v>80.920515814979254</v>
      </c>
      <c r="D439" s="146">
        <f t="shared" si="260"/>
        <v>0</v>
      </c>
      <c r="E439" s="146">
        <f t="shared" si="236"/>
        <v>0</v>
      </c>
      <c r="F439" s="146">
        <f t="shared" si="237"/>
        <v>0</v>
      </c>
      <c r="H439" s="154">
        <f>SUMIF('Flt III'!D:D,A439,'Flt III'!E:E)/3.2808^2</f>
        <v>80.920515814979254</v>
      </c>
      <c r="I439" s="154">
        <f>SUMIF('Flt IIa'!A:A,A439,'Flt IIa'!G:G)</f>
        <v>0</v>
      </c>
      <c r="J439" s="154">
        <f>SUMIF(Comp!$A$75:$A$400,Areas!A439,Comp!$F$75:$F$400)</f>
        <v>0</v>
      </c>
      <c r="K439" s="154">
        <f>SUMIF(Comp!$A$75:$A$400,Areas!A439,Comp!$G$75:$G$400)</f>
        <v>0</v>
      </c>
      <c r="L439" s="154"/>
      <c r="M439" s="154">
        <f>SUMIF('Flt III'!D:D,A439,'Flt III'!F:F)/3.2808^3</f>
        <v>250.47164520074892</v>
      </c>
      <c r="N439" s="154">
        <f>SUMIF('Flt IIa'!A:A,A439,'Flt IIa'!H:H)</f>
        <v>0</v>
      </c>
      <c r="O439" s="154"/>
      <c r="P439" s="146">
        <f t="shared" si="261"/>
        <v>250.47164520074892</v>
      </c>
      <c r="Q439" s="146">
        <f t="shared" si="262"/>
        <v>0</v>
      </c>
    </row>
    <row r="440" spans="1:17" s="147" customFormat="1">
      <c r="A440" s="145">
        <v>3.7400600000000002</v>
      </c>
      <c r="C440" s="146">
        <f t="shared" si="260"/>
        <v>4.6452649721572472</v>
      </c>
      <c r="D440" s="146">
        <f t="shared" si="260"/>
        <v>0</v>
      </c>
      <c r="E440" s="146">
        <f t="shared" si="236"/>
        <v>0</v>
      </c>
      <c r="F440" s="146">
        <f t="shared" si="237"/>
        <v>0</v>
      </c>
      <c r="H440" s="154">
        <f>SUMIF('Flt III'!D:D,A440,'Flt III'!E:E)/3.2808^2</f>
        <v>4.6452649721572472</v>
      </c>
      <c r="I440" s="154">
        <f>SUMIF('Flt IIa'!A:A,A440,'Flt IIa'!G:G)</f>
        <v>0</v>
      </c>
      <c r="J440" s="154">
        <f>SUMIF(Comp!$A$75:$A$400,Areas!A440,Comp!$F$75:$F$400)</f>
        <v>0</v>
      </c>
      <c r="K440" s="154">
        <f>SUMIF(Comp!$A$75:$A$400,Areas!A440,Comp!$G$75:$G$400)</f>
        <v>0</v>
      </c>
      <c r="L440" s="154"/>
      <c r="M440" s="154">
        <f>SUMIF('Flt III'!D:D,A440,'Flt III'!F:F)/3.2808^3</f>
        <v>11.610330642431549</v>
      </c>
      <c r="N440" s="154">
        <f>SUMIF('Flt IIa'!A:A,A440,'Flt IIa'!H:H)</f>
        <v>0</v>
      </c>
      <c r="O440" s="154"/>
      <c r="P440" s="146">
        <f t="shared" si="261"/>
        <v>11.610330642431549</v>
      </c>
      <c r="Q440" s="146">
        <f t="shared" si="262"/>
        <v>0</v>
      </c>
    </row>
    <row r="441" spans="1:17" s="147" customFormat="1">
      <c r="A441" s="145" t="s">
        <v>781</v>
      </c>
      <c r="C441" s="146">
        <f t="shared" si="260"/>
        <v>12.728026023710857</v>
      </c>
      <c r="D441" s="146">
        <f t="shared" si="260"/>
        <v>0</v>
      </c>
      <c r="E441" s="146">
        <f t="shared" si="236"/>
        <v>0</v>
      </c>
      <c r="F441" s="146">
        <f t="shared" si="237"/>
        <v>0</v>
      </c>
      <c r="H441" s="154">
        <f>SUMIF('Flt III'!D:D,A441,'Flt III'!E:E)/3.2808^2</f>
        <v>12.728026023710857</v>
      </c>
      <c r="I441" s="154">
        <f>SUMIF('Flt IIa'!A:A,A441,'Flt IIa'!G:G)</f>
        <v>0</v>
      </c>
      <c r="J441" s="154">
        <f>SUMIF(Comp!$A$75:$A$400,Areas!A441,Comp!$F$75:$F$400)</f>
        <v>0</v>
      </c>
      <c r="K441" s="154">
        <f>SUMIF(Comp!$A$75:$A$400,Areas!A441,Comp!$G$75:$G$400)</f>
        <v>0</v>
      </c>
      <c r="L441" s="154"/>
      <c r="M441" s="154">
        <f>SUMIF('Flt III'!D:D,A441,'Flt III'!F:F)/3.2808^3</f>
        <v>48.989931735138001</v>
      </c>
      <c r="N441" s="154">
        <f>SUMIF('Flt IIa'!A:A,A441,'Flt IIa'!H:H)</f>
        <v>0</v>
      </c>
      <c r="O441" s="154"/>
      <c r="P441" s="146">
        <f t="shared" si="261"/>
        <v>48.989931735138001</v>
      </c>
      <c r="Q441" s="146">
        <f t="shared" si="262"/>
        <v>0</v>
      </c>
    </row>
    <row r="442" spans="1:17" s="147" customFormat="1">
      <c r="A442" s="145" t="s">
        <v>778</v>
      </c>
      <c r="C442" s="146">
        <f t="shared" si="260"/>
        <v>4.5523596727141022</v>
      </c>
      <c r="D442" s="146">
        <f t="shared" si="260"/>
        <v>0</v>
      </c>
      <c r="E442" s="146">
        <f t="shared" si="236"/>
        <v>0</v>
      </c>
      <c r="F442" s="146">
        <f t="shared" si="237"/>
        <v>0</v>
      </c>
      <c r="H442" s="154">
        <f>SUMIF('Flt III'!D:D,A442,'Flt III'!E:E)/3.2808^2</f>
        <v>4.5523596727141022</v>
      </c>
      <c r="I442" s="154">
        <f>SUMIF('Flt IIa'!A:A,A442,'Flt IIa'!G:G)</f>
        <v>0</v>
      </c>
      <c r="J442" s="154">
        <f>SUMIF(Comp!$A$75:$A$400,Areas!A442,Comp!$F$75:$F$400)</f>
        <v>0</v>
      </c>
      <c r="K442" s="154">
        <f>SUMIF(Comp!$A$75:$A$400,Areas!A442,Comp!$G$75:$G$400)</f>
        <v>0</v>
      </c>
      <c r="L442" s="154"/>
      <c r="M442" s="154">
        <f>SUMIF('Flt III'!D:D,A442,'Flt III'!F:F)/3.2808^3</f>
        <v>9.28826451394524</v>
      </c>
      <c r="N442" s="154">
        <f>SUMIF('Flt IIa'!A:A,A442,'Flt IIa'!H:H)</f>
        <v>0</v>
      </c>
      <c r="O442" s="154"/>
      <c r="P442" s="146">
        <f t="shared" si="261"/>
        <v>9.28826451394524</v>
      </c>
      <c r="Q442" s="146">
        <f t="shared" si="262"/>
        <v>0</v>
      </c>
    </row>
    <row r="443" spans="1:17" s="147" customFormat="1">
      <c r="A443" s="145" t="s">
        <v>775</v>
      </c>
      <c r="C443" s="146">
        <f t="shared" si="260"/>
        <v>8.5472875487693347</v>
      </c>
      <c r="D443" s="146">
        <f t="shared" si="260"/>
        <v>0</v>
      </c>
      <c r="E443" s="146">
        <f t="shared" si="236"/>
        <v>0</v>
      </c>
      <c r="F443" s="146">
        <f t="shared" si="237"/>
        <v>0</v>
      </c>
      <c r="H443" s="154">
        <f>SUMIF('Flt III'!D:D,A443,'Flt III'!E:E)/3.2808^2</f>
        <v>8.5472875487693347</v>
      </c>
      <c r="I443" s="154">
        <f>SUMIF('Flt IIa'!A:A,A443,'Flt IIa'!G:G)</f>
        <v>0</v>
      </c>
      <c r="J443" s="154">
        <f>SUMIF(Comp!$A$75:$A$400,Areas!A443,Comp!$F$75:$F$400)</f>
        <v>0</v>
      </c>
      <c r="K443" s="154">
        <f>SUMIF(Comp!$A$75:$A$400,Areas!A443,Comp!$G$75:$G$400)</f>
        <v>0</v>
      </c>
      <c r="L443" s="154"/>
      <c r="M443" s="154">
        <f>SUMIF('Flt III'!D:D,A443,'Flt III'!F:F)/3.2808^3</f>
        <v>29.56386631877692</v>
      </c>
      <c r="N443" s="154">
        <f>SUMIF('Flt IIa'!A:A,A443,'Flt IIa'!H:H)</f>
        <v>0</v>
      </c>
      <c r="O443" s="154"/>
      <c r="P443" s="146">
        <f t="shared" si="261"/>
        <v>29.56386631877692</v>
      </c>
      <c r="Q443" s="146">
        <f t="shared" si="262"/>
        <v>0</v>
      </c>
    </row>
    <row r="444" spans="1:17" s="147" customFormat="1">
      <c r="A444" s="145" t="s">
        <v>772</v>
      </c>
      <c r="C444" s="146">
        <f t="shared" si="260"/>
        <v>13.285457820369727</v>
      </c>
      <c r="D444" s="146">
        <f t="shared" si="260"/>
        <v>0</v>
      </c>
      <c r="E444" s="146">
        <f t="shared" si="236"/>
        <v>0</v>
      </c>
      <c r="F444" s="146">
        <f t="shared" si="237"/>
        <v>0</v>
      </c>
      <c r="H444" s="154">
        <f>SUMIF('Flt III'!D:D,A444,'Flt III'!E:E)/3.2808^2</f>
        <v>13.285457820369727</v>
      </c>
      <c r="I444" s="154">
        <f>SUMIF('Flt IIa'!A:A,A444,'Flt IIa'!G:G)</f>
        <v>0</v>
      </c>
      <c r="J444" s="154">
        <f>SUMIF(Comp!$A$75:$A$400,Areas!A444,Comp!$F$75:$F$400)</f>
        <v>0</v>
      </c>
      <c r="K444" s="154">
        <f>SUMIF(Comp!$A$75:$A$400,Areas!A444,Comp!$G$75:$G$400)</f>
        <v>0</v>
      </c>
      <c r="L444" s="154"/>
      <c r="M444" s="154">
        <f>SUMIF('Flt III'!D:D,A444,'Flt III'!F:F)/3.2808^3</f>
        <v>98.234724386817177</v>
      </c>
      <c r="N444" s="154">
        <f>SUMIF('Flt IIa'!A:A,A444,'Flt IIa'!H:H)</f>
        <v>0</v>
      </c>
      <c r="O444" s="154"/>
      <c r="P444" s="146">
        <f t="shared" si="261"/>
        <v>98.234724386817177</v>
      </c>
      <c r="Q444" s="146">
        <f t="shared" si="262"/>
        <v>0</v>
      </c>
    </row>
    <row r="445" spans="1:17" s="133" customFormat="1">
      <c r="A445" s="139">
        <v>3.75</v>
      </c>
      <c r="B445" s="133" t="str">
        <f>Comp!B343</f>
        <v>WEAPONS DEPT</v>
      </c>
      <c r="C445" s="148">
        <f>H445</f>
        <v>0</v>
      </c>
      <c r="D445" s="148">
        <f>I445</f>
        <v>0</v>
      </c>
      <c r="E445" s="148">
        <f t="shared" si="236"/>
        <v>7.5</v>
      </c>
      <c r="F445" s="148">
        <f t="shared" si="237"/>
        <v>8.1</v>
      </c>
      <c r="H445" s="152">
        <f>SUMIF('Flt III'!D:D,A445,'Flt III'!E:E)/3.2808^2</f>
        <v>0</v>
      </c>
      <c r="I445" s="152">
        <f>SUMIF('Flt IIa'!A:A,A445,'Flt IIa'!G:G)</f>
        <v>0</v>
      </c>
      <c r="J445" s="152">
        <f>SUMIF(Comp!$A$75:$A$400,Areas!A445,Comp!$F$75:$F$400)</f>
        <v>7.5</v>
      </c>
      <c r="K445" s="152">
        <f>SUMIF(Comp!$A$75:$A$400,Areas!A445,Comp!$G$75:$G$400)</f>
        <v>8.1</v>
      </c>
      <c r="L445" s="152"/>
      <c r="M445" s="152">
        <f>SUMIF('Flt III'!D:D,A445,'Flt III'!F:F)/3.2808^3</f>
        <v>0</v>
      </c>
      <c r="N445" s="152">
        <f>SUMIF('Flt IIa'!A:A,A445,'Flt IIa'!H:H)</f>
        <v>0</v>
      </c>
      <c r="O445" s="152"/>
      <c r="P445" s="148">
        <f>M445</f>
        <v>0</v>
      </c>
      <c r="Q445" s="148">
        <f>N445</f>
        <v>0</v>
      </c>
    </row>
    <row r="446" spans="1:17" s="133" customFormat="1">
      <c r="A446" s="139">
        <v>3.76</v>
      </c>
      <c r="B446" s="133" t="str">
        <f>Comp!B344</f>
        <v>EXEC DEPT (MASTER-AT-ARMS STOR)</v>
      </c>
      <c r="C446" s="148">
        <f>IF(H446=0,SUM(C447),H446)</f>
        <v>5.4814126671455519</v>
      </c>
      <c r="D446" s="148">
        <f t="shared" ref="D446" si="263">IF(I446=0,SUM(D447),I446)</f>
        <v>0</v>
      </c>
      <c r="E446" s="148">
        <f t="shared" ref="E446" si="264">IF(J446=0,SUM(E447),J446)</f>
        <v>8.9</v>
      </c>
      <c r="F446" s="148">
        <f t="shared" ref="F446" si="265">IF(K446=0,SUM(F447),K446)</f>
        <v>9.5</v>
      </c>
      <c r="H446" s="152">
        <f>SUMIF('Flt III'!D:D,A446,'Flt III'!E:E)/3.2808^2</f>
        <v>0</v>
      </c>
      <c r="I446" s="152">
        <f>SUMIF('Flt IIa'!A:A,A446,'Flt IIa'!G:G)</f>
        <v>0</v>
      </c>
      <c r="J446" s="152">
        <f>SUMIF(Comp!$A$75:$A$400,Areas!A446,Comp!$F$75:$F$400)</f>
        <v>8.9</v>
      </c>
      <c r="K446" s="152">
        <f>SUMIF(Comp!$A$75:$A$400,Areas!A446,Comp!$G$75:$G$400)</f>
        <v>9.5</v>
      </c>
      <c r="L446" s="152"/>
      <c r="M446" s="152">
        <f>SUMIF('Flt III'!D:D,A446,'Flt III'!F:F)/3.2808^3</f>
        <v>0</v>
      </c>
      <c r="N446" s="152">
        <f>SUMIF('Flt IIa'!A:A,A446,'Flt IIa'!H:H)</f>
        <v>0</v>
      </c>
      <c r="O446" s="152"/>
      <c r="P446" s="148">
        <f>IF(M446=0,SUM(P447),M446)</f>
        <v>14.300529205921787</v>
      </c>
      <c r="Q446" s="148">
        <f>IF(N446=0,SUM(Q447),N446)</f>
        <v>0</v>
      </c>
    </row>
    <row r="447" spans="1:17" s="147" customFormat="1">
      <c r="A447" s="145">
        <v>3.7600099999999999</v>
      </c>
      <c r="C447" s="146">
        <f t="shared" ref="C447:D447" si="266">H447</f>
        <v>5.4814126671455519</v>
      </c>
      <c r="D447" s="146">
        <f t="shared" si="266"/>
        <v>0</v>
      </c>
      <c r="E447" s="146">
        <f t="shared" si="236"/>
        <v>0</v>
      </c>
      <c r="F447" s="146">
        <f t="shared" si="237"/>
        <v>0</v>
      </c>
      <c r="H447" s="154">
        <f>SUMIF('Flt III'!D:D,A447,'Flt III'!E:E)/3.2808^2</f>
        <v>5.4814126671455519</v>
      </c>
      <c r="I447" s="154">
        <f>SUMIF('Flt IIa'!A:A,A447,'Flt IIa'!G:G)</f>
        <v>0</v>
      </c>
      <c r="J447" s="154">
        <f>SUMIF(Comp!$A$75:$A$400,Areas!A447,Comp!$F$75:$F$400)</f>
        <v>0</v>
      </c>
      <c r="K447" s="154">
        <f>SUMIF(Comp!$A$75:$A$400,Areas!A447,Comp!$G$75:$G$400)</f>
        <v>0</v>
      </c>
      <c r="L447" s="154"/>
      <c r="M447" s="154">
        <f>SUMIF('Flt III'!D:D,A447,'Flt III'!F:F)/3.2808^3</f>
        <v>14.300529205921787</v>
      </c>
      <c r="N447" s="154">
        <f>SUMIF('Flt IIa'!A:A,A447,'Flt IIa'!H:H)</f>
        <v>0</v>
      </c>
      <c r="O447" s="154"/>
      <c r="P447" s="146">
        <f t="shared" ref="P447" si="267">M447</f>
        <v>14.300529205921787</v>
      </c>
      <c r="Q447" s="146">
        <f t="shared" ref="Q447" si="268">N447</f>
        <v>0</v>
      </c>
    </row>
    <row r="448" spans="1:17" s="133" customFormat="1">
      <c r="A448" s="139">
        <v>3.78</v>
      </c>
      <c r="B448" s="133" t="str">
        <f>Comp!B345</f>
        <v>CLEANING GEAR STOWAGE</v>
      </c>
      <c r="C448" s="148">
        <f>IF(H448=0,SUM(C449),H448)</f>
        <v>17.837817493083829</v>
      </c>
      <c r="D448" s="148">
        <f t="shared" ref="D448" si="269">IF(I448=0,SUM(D449),I448)</f>
        <v>18.766414080000004</v>
      </c>
      <c r="E448" s="148">
        <f t="shared" ref="E448" si="270">IF(J448=0,SUM(E449),J448)</f>
        <v>5.7</v>
      </c>
      <c r="F448" s="148">
        <f t="shared" ref="F448" si="271">IF(K448=0,SUM(F449),K448)</f>
        <v>6</v>
      </c>
      <c r="H448" s="152">
        <f>SUMIF('Flt III'!D:D,A448,'Flt III'!E:E)/3.2808^2</f>
        <v>0</v>
      </c>
      <c r="I448" s="152">
        <f>SUMIF('Flt IIa'!A:A,A448,'Flt IIa'!G:G)</f>
        <v>18.766414080000004</v>
      </c>
      <c r="J448" s="152">
        <f>SUMIF(Comp!$A$75:$A$400,Areas!A448,Comp!$F$75:$F$400)</f>
        <v>5.7</v>
      </c>
      <c r="K448" s="152">
        <f>SUMIF(Comp!$A$75:$A$400,Areas!A448,Comp!$G$75:$G$400)</f>
        <v>6</v>
      </c>
      <c r="L448" s="152"/>
      <c r="M448" s="152">
        <f>SUMIF('Flt III'!D:D,A448,'Flt III'!F:F)/3.2808^3</f>
        <v>0</v>
      </c>
      <c r="N448" s="152">
        <f>SUMIF('Flt IIa'!A:A,A448,'Flt IIa'!H:H)</f>
        <v>48.195273594</v>
      </c>
      <c r="O448" s="152"/>
      <c r="P448" s="148">
        <f>IF(M448=0,SUM(P449),M448)</f>
        <v>45.478514662792847</v>
      </c>
      <c r="Q448" s="148">
        <f>IF(N448=0,SUM(Q449),N448)</f>
        <v>48.195273594</v>
      </c>
    </row>
    <row r="449" spans="1:17" s="147" customFormat="1">
      <c r="A449" s="145" t="s">
        <v>750</v>
      </c>
      <c r="B449" s="145"/>
      <c r="C449" s="146">
        <f t="shared" ref="C449:D449" si="272">H449</f>
        <v>17.837817493083829</v>
      </c>
      <c r="D449" s="146">
        <f t="shared" si="272"/>
        <v>0</v>
      </c>
      <c r="E449" s="146">
        <f t="shared" si="236"/>
        <v>0</v>
      </c>
      <c r="F449" s="146">
        <f t="shared" si="237"/>
        <v>0</v>
      </c>
      <c r="H449" s="154">
        <f>SUMIF('Flt III'!D:D,A449,'Flt III'!E:E)/3.2808^2</f>
        <v>17.837817493083829</v>
      </c>
      <c r="I449" s="154">
        <f>SUMIF('Flt IIa'!A:A,A449,'Flt IIa'!G:G)</f>
        <v>0</v>
      </c>
      <c r="J449" s="154">
        <f>SUMIF(Comp!$A$75:$A$400,Areas!A449,Comp!$F$75:$F$400)</f>
        <v>0</v>
      </c>
      <c r="K449" s="154">
        <f>SUMIF(Comp!$A$75:$A$400,Areas!A449,Comp!$G$75:$G$400)</f>
        <v>0</v>
      </c>
      <c r="L449" s="154"/>
      <c r="M449" s="154">
        <f>SUMIF('Flt III'!D:D,A449,'Flt III'!F:F)/3.2808^3</f>
        <v>45.478514662792847</v>
      </c>
      <c r="N449" s="154">
        <f>SUMIF('Flt IIa'!A:A,A449,'Flt IIa'!H:H)</f>
        <v>0</v>
      </c>
      <c r="O449" s="154"/>
      <c r="P449" s="146">
        <f t="shared" ref="P449" si="273">M449</f>
        <v>45.478514662792847</v>
      </c>
      <c r="Q449" s="146">
        <f t="shared" ref="Q449" si="274">N449</f>
        <v>0</v>
      </c>
    </row>
    <row r="450" spans="1:17" s="138" customFormat="1">
      <c r="A450" s="136">
        <v>3.8</v>
      </c>
      <c r="B450" s="138" t="str">
        <f>Comp!B346</f>
        <v>ACCESS</v>
      </c>
      <c r="C450" s="149">
        <f>C451</f>
        <v>1023.5376839651279</v>
      </c>
      <c r="D450" s="149">
        <f t="shared" ref="D450:F450" si="275">D451</f>
        <v>1004.37476544</v>
      </c>
      <c r="E450" s="149">
        <f t="shared" si="275"/>
        <v>1591.5</v>
      </c>
      <c r="F450" s="149">
        <f t="shared" si="275"/>
        <v>1591.5</v>
      </c>
      <c r="H450" s="151">
        <f>SUMIF('Flt III'!D:D,A450,'Flt III'!E:E)/3.2808^2</f>
        <v>0</v>
      </c>
      <c r="I450" s="151">
        <f>SUMIF('Flt IIa'!A:A,A450,'Flt IIa'!G:G)</f>
        <v>0</v>
      </c>
      <c r="J450" s="151">
        <f>SUMIF(Comp!$A$75:$A$400,Areas!A450,Comp!$F$75:$F$400)</f>
        <v>1591.5</v>
      </c>
      <c r="K450" s="151">
        <f>SUMIF(Comp!$A$75:$A$400,Areas!A450,Comp!$G$75:$G$400)</f>
        <v>1591.5</v>
      </c>
      <c r="L450" s="151"/>
      <c r="M450" s="151">
        <f>SUMIF('Flt III'!D:D,A450,'Flt III'!F:F)/3.2808^3</f>
        <v>0</v>
      </c>
      <c r="N450" s="151">
        <f>SUMIF('Flt IIa'!A:A,A450,'Flt IIa'!H:H)</f>
        <v>0</v>
      </c>
      <c r="O450" s="151"/>
      <c r="P450" s="149">
        <f>P451</f>
        <v>3200.2602111279857</v>
      </c>
      <c r="Q450" s="149">
        <f>Q451</f>
        <v>3155.0914095869989</v>
      </c>
    </row>
    <row r="451" spans="1:17" s="133" customFormat="1">
      <c r="A451" s="139">
        <v>3.82</v>
      </c>
      <c r="B451" s="133" t="str">
        <f>Comp!B347</f>
        <v>INTERIOR</v>
      </c>
      <c r="C451" s="148">
        <f>IF(H451=0,C452+C455,H451)</f>
        <v>1023.5376839651279</v>
      </c>
      <c r="D451" s="148">
        <f t="shared" ref="D451:F451" si="276">IF(I451=0,D452+D455,I451)</f>
        <v>1004.37476544</v>
      </c>
      <c r="E451" s="148">
        <f t="shared" si="276"/>
        <v>1591.5</v>
      </c>
      <c r="F451" s="148">
        <f t="shared" si="276"/>
        <v>1591.5</v>
      </c>
      <c r="H451" s="152">
        <f>SUMIF('Flt III'!D:D,A451,'Flt III'!E:E)/3.2808^2</f>
        <v>0</v>
      </c>
      <c r="I451" s="152">
        <f>SUMIF('Flt IIa'!A:A,A451,'Flt IIa'!G:G)</f>
        <v>0</v>
      </c>
      <c r="J451" s="152">
        <f>SUMIF(Comp!$A$75:$A$400,Areas!A451,Comp!$F$75:$F$400)</f>
        <v>1591.5</v>
      </c>
      <c r="K451" s="152">
        <f>SUMIF(Comp!$A$75:$A$400,Areas!A451,Comp!$G$75:$G$400)</f>
        <v>1591.5</v>
      </c>
      <c r="L451" s="152"/>
      <c r="M451" s="152">
        <f>SUMIF('Flt III'!D:D,A451,'Flt III'!F:F)/3.2808^3</f>
        <v>0</v>
      </c>
      <c r="N451" s="152">
        <f>SUMIF('Flt IIa'!A:A,A451,'Flt IIa'!H:H)</f>
        <v>0</v>
      </c>
      <c r="O451" s="152"/>
      <c r="P451" s="148">
        <f>IF(M451=0,P452+P455,M451)</f>
        <v>3200.2602111279857</v>
      </c>
      <c r="Q451" s="148">
        <f>IF(N451=0,Q452+Q455,N451)</f>
        <v>3155.0914095869989</v>
      </c>
    </row>
    <row r="452" spans="1:17" s="132" customFormat="1">
      <c r="A452" s="141">
        <v>3.8210000000000002</v>
      </c>
      <c r="B452" s="132" t="str">
        <f>Comp!B348</f>
        <v>NORMAL ACCESS</v>
      </c>
      <c r="C452" s="142">
        <f>IF(H452=0,SUM(C453:C454),H452)</f>
        <v>1013.5039116252683</v>
      </c>
      <c r="D452" s="142">
        <f t="shared" ref="D452:F452" si="277">IF(I452=0,SUM(D453:D454),I452)</f>
        <v>992.85478848000002</v>
      </c>
      <c r="E452" s="142">
        <f t="shared" si="277"/>
        <v>1574.5</v>
      </c>
      <c r="F452" s="142">
        <f t="shared" si="277"/>
        <v>1574.5</v>
      </c>
      <c r="H452" s="153">
        <f>SUMIF('Flt III'!D:D,A452,'Flt III'!E:E)/3.2808^2</f>
        <v>0</v>
      </c>
      <c r="I452" s="153">
        <f>SUMIF('Flt IIa'!A:A,A452,'Flt IIa'!G:G)</f>
        <v>992.85478848000002</v>
      </c>
      <c r="J452" s="153">
        <f>SUMIF(Comp!$A$75:$A$400,Areas!A452,Comp!$F$75:$F$400)</f>
        <v>1574.5</v>
      </c>
      <c r="K452" s="153">
        <f>SUMIF(Comp!$A$75:$A$400,Areas!A452,Comp!$G$75:$G$400)</f>
        <v>1574.5</v>
      </c>
      <c r="L452" s="153"/>
      <c r="M452" s="153">
        <f>SUMIF('Flt III'!D:D,A452,'Flt III'!F:F)/3.2808^3</f>
        <v>0</v>
      </c>
      <c r="N452" s="153">
        <f>SUMIF('Flt IIa'!A:A,A452,'Flt IIa'!H:H)</f>
        <v>3050.5456104629989</v>
      </c>
      <c r="O452" s="153"/>
      <c r="P452" s="142">
        <f>IF(M452=0,SUM(P453:P454),M452)</f>
        <v>3104.2342813511923</v>
      </c>
      <c r="Q452" s="142">
        <f>IF(N452=0,SUM(Q453:Q454),N452)</f>
        <v>3050.5456104629989</v>
      </c>
    </row>
    <row r="453" spans="1:17" s="147" customFormat="1">
      <c r="A453" s="145" t="s">
        <v>696</v>
      </c>
      <c r="C453" s="146">
        <f t="shared" ref="C453:D454" si="278">H453</f>
        <v>907.31315436175362</v>
      </c>
      <c r="D453" s="146">
        <f t="shared" si="278"/>
        <v>0</v>
      </c>
      <c r="E453" s="146">
        <f t="shared" si="236"/>
        <v>0</v>
      </c>
      <c r="F453" s="146">
        <f t="shared" si="237"/>
        <v>0</v>
      </c>
      <c r="H453" s="154">
        <f>SUMIF('Flt III'!D:D,A453,'Flt III'!E:E)/3.2808^2</f>
        <v>907.31315436175362</v>
      </c>
      <c r="I453" s="154">
        <f>SUMIF('Flt IIa'!A:A,A453,'Flt IIa'!G:G)</f>
        <v>0</v>
      </c>
      <c r="J453" s="154">
        <f>SUMIF(Comp!$A$75:$A$400,Areas!A453,Comp!$F$75:$F$400)</f>
        <v>0</v>
      </c>
      <c r="K453" s="154">
        <f>SUMIF(Comp!$A$75:$A$400,Areas!A453,Comp!$G$75:$G$400)</f>
        <v>0</v>
      </c>
      <c r="L453" s="154"/>
      <c r="M453" s="154">
        <f>SUMIF('Flt III'!D:D,A453,'Flt III'!F:F)/3.2808^3</f>
        <v>2712.5696883866294</v>
      </c>
      <c r="N453" s="154">
        <f>SUMIF('Flt IIa'!A:A,A453,'Flt IIa'!H:H)</f>
        <v>0</v>
      </c>
      <c r="O453" s="154"/>
      <c r="P453" s="146">
        <f t="shared" ref="P453:P454" si="279">M453</f>
        <v>2712.5696883866294</v>
      </c>
      <c r="Q453" s="146">
        <f t="shared" ref="Q453:Q454" si="280">N453</f>
        <v>0</v>
      </c>
    </row>
    <row r="454" spans="1:17" s="147" customFormat="1">
      <c r="A454" s="145" t="s">
        <v>670</v>
      </c>
      <c r="C454" s="146">
        <f t="shared" si="278"/>
        <v>106.19075726351467</v>
      </c>
      <c r="D454" s="146">
        <f t="shared" si="278"/>
        <v>0</v>
      </c>
      <c r="E454" s="146">
        <f t="shared" si="236"/>
        <v>0</v>
      </c>
      <c r="F454" s="146">
        <f t="shared" si="237"/>
        <v>0</v>
      </c>
      <c r="H454" s="154">
        <f>SUMIF('Flt III'!D:D,A454,'Flt III'!E:E)/3.2808^2</f>
        <v>106.19075726351467</v>
      </c>
      <c r="I454" s="154">
        <f>SUMIF('Flt IIa'!A:A,A454,'Flt IIa'!G:G)</f>
        <v>0</v>
      </c>
      <c r="J454" s="154">
        <f>SUMIF(Comp!$A$75:$A$400,Areas!A454,Comp!$F$75:$F$400)</f>
        <v>0</v>
      </c>
      <c r="K454" s="154">
        <f>SUMIF(Comp!$A$75:$A$400,Areas!A454,Comp!$G$75:$G$400)</f>
        <v>0</v>
      </c>
      <c r="L454" s="154"/>
      <c r="M454" s="154">
        <f>SUMIF('Flt III'!D:D,A454,'Flt III'!F:F)/3.2808^3</f>
        <v>391.66459296456281</v>
      </c>
      <c r="N454" s="154">
        <f>SUMIF('Flt IIa'!A:A,A454,'Flt IIa'!H:H)</f>
        <v>0</v>
      </c>
      <c r="O454" s="154"/>
      <c r="P454" s="146">
        <f t="shared" si="279"/>
        <v>391.66459296456281</v>
      </c>
      <c r="Q454" s="146">
        <f t="shared" si="280"/>
        <v>0</v>
      </c>
    </row>
    <row r="455" spans="1:17" s="132" customFormat="1">
      <c r="A455" s="141">
        <v>3.8220000000000001</v>
      </c>
      <c r="B455" s="132" t="str">
        <f>Comp!B349</f>
        <v>ESCAPE ACCESS</v>
      </c>
      <c r="C455" s="142">
        <f>IF(H455=0,SUM(C456),H455)</f>
        <v>10.033772339859654</v>
      </c>
      <c r="D455" s="142">
        <f t="shared" ref="D455:F455" si="281">IF(I455=0,SUM(D456),I455)</f>
        <v>11.519976960000001</v>
      </c>
      <c r="E455" s="142">
        <f t="shared" si="281"/>
        <v>17.100000000000001</v>
      </c>
      <c r="F455" s="142">
        <f t="shared" si="281"/>
        <v>17.100000000000001</v>
      </c>
      <c r="H455" s="153">
        <f>SUMIF('Flt III'!D:D,A455,'Flt III'!E:E)/3.2808^2</f>
        <v>0</v>
      </c>
      <c r="I455" s="153">
        <f>SUMIF('Flt IIa'!A:A,A455,'Flt IIa'!G:G)</f>
        <v>11.519976960000001</v>
      </c>
      <c r="J455" s="153">
        <f>SUMIF(Comp!$A$75:$A$400,Areas!A455,Comp!$F$75:$F$400)</f>
        <v>17.100000000000001</v>
      </c>
      <c r="K455" s="153">
        <f>SUMIF(Comp!$A$75:$A$400,Areas!A455,Comp!$G$75:$G$400)</f>
        <v>17.100000000000001</v>
      </c>
      <c r="L455" s="153"/>
      <c r="M455" s="153">
        <f>SUMIF('Flt III'!D:D,A455,'Flt III'!F:F)/3.2808^3</f>
        <v>0</v>
      </c>
      <c r="N455" s="153">
        <f>SUMIF('Flt IIa'!A:A,A455,'Flt IIa'!H:H)</f>
        <v>104.54579912400001</v>
      </c>
      <c r="O455" s="153"/>
      <c r="P455" s="142">
        <f>IF(M455=0,SUM(P456),M455)</f>
        <v>96.025929776793618</v>
      </c>
      <c r="Q455" s="142">
        <f>IF(N455=0,SUM(Q456),N455)</f>
        <v>104.54579912400001</v>
      </c>
    </row>
    <row r="456" spans="1:17" s="147" customFormat="1">
      <c r="A456" s="145" t="s">
        <v>662</v>
      </c>
      <c r="B456" s="145"/>
      <c r="C456" s="146">
        <f t="shared" ref="C456:D456" si="282">H456</f>
        <v>10.033772339859654</v>
      </c>
      <c r="D456" s="146">
        <f t="shared" si="282"/>
        <v>0</v>
      </c>
      <c r="E456" s="146">
        <f t="shared" si="236"/>
        <v>0</v>
      </c>
      <c r="F456" s="146">
        <f t="shared" si="237"/>
        <v>0</v>
      </c>
      <c r="H456" s="154">
        <f>SUMIF('Flt III'!D:D,A456,'Flt III'!E:E)/3.2808^2</f>
        <v>10.033772339859654</v>
      </c>
      <c r="I456" s="154">
        <f>SUMIF('Flt IIa'!A:A,A456,'Flt IIa'!G:G)</f>
        <v>0</v>
      </c>
      <c r="J456" s="154">
        <f>SUMIF(Comp!$A$75:$A$400,Areas!A456,Comp!$F$75:$F$400)</f>
        <v>0</v>
      </c>
      <c r="K456" s="154">
        <f>SUMIF(Comp!$A$75:$A$400,Areas!A456,Comp!$G$75:$G$400)</f>
        <v>0</v>
      </c>
      <c r="L456" s="154"/>
      <c r="M456" s="154">
        <f>SUMIF('Flt III'!D:D,A456,'Flt III'!F:F)/3.2808^3</f>
        <v>96.025929776793618</v>
      </c>
      <c r="N456" s="154">
        <f>SUMIF('Flt IIa'!A:A,A456,'Flt IIa'!H:H)</f>
        <v>0</v>
      </c>
      <c r="O456" s="154"/>
      <c r="P456" s="146">
        <f t="shared" ref="P456" si="283">M456</f>
        <v>96.025929776793618</v>
      </c>
      <c r="Q456" s="146">
        <f t="shared" ref="Q456" si="284">N456</f>
        <v>0</v>
      </c>
    </row>
    <row r="457" spans="1:17" s="138" customFormat="1">
      <c r="A457" s="136">
        <v>3.9</v>
      </c>
      <c r="B457" s="138" t="str">
        <f>Comp!B350</f>
        <v>TANKS</v>
      </c>
      <c r="C457" s="149">
        <f>IF(H457=0,C458+C470+C472+C474+C481+C484+C486,H457)</f>
        <v>82.128284707740136</v>
      </c>
      <c r="D457" s="149">
        <f t="shared" ref="D457:F457" si="285">IF(I457=0,D458+D470+D472+D474+D481+D484+D486,I457)</f>
        <v>74.972753280000006</v>
      </c>
      <c r="E457" s="149">
        <f t="shared" si="285"/>
        <v>18.5</v>
      </c>
      <c r="F457" s="149">
        <f t="shared" si="285"/>
        <v>19.8</v>
      </c>
      <c r="H457" s="151">
        <f>SUMIF('Flt III'!D:D,A457,'Flt III'!E:E)/3.2808^2</f>
        <v>0</v>
      </c>
      <c r="I457" s="151">
        <f>SUMIF('Flt IIa'!A:A,A457,'Flt IIa'!G:G)</f>
        <v>0</v>
      </c>
      <c r="J457" s="151">
        <f>SUMIF(Comp!$A$75:$A$400,Areas!A457,Comp!$F$75:$F$400)</f>
        <v>18.5</v>
      </c>
      <c r="K457" s="151">
        <f>SUMIF(Comp!$A$75:$A$400,Areas!A457,Comp!$G$75:$G$400)</f>
        <v>19.8</v>
      </c>
      <c r="L457" s="151"/>
      <c r="M457" s="151">
        <f>SUMIF('Flt III'!D:D,A457,'Flt III'!F:F)/3.2808^3</f>
        <v>0</v>
      </c>
      <c r="N457" s="151">
        <f>SUMIF('Flt IIa'!A:A,A457,'Flt IIa'!H:H)</f>
        <v>0</v>
      </c>
      <c r="O457" s="151"/>
      <c r="P457" s="149">
        <f>IF(R457=0,P458+P470+P472+P474+P481+P484+P486,R457)</f>
        <v>2487.7540421176927</v>
      </c>
      <c r="Q457" s="149">
        <f>IF(S457=0,Q458+Q470+Q472+Q474+Q481+Q484+Q486,S457)</f>
        <v>2010.2979190710003</v>
      </c>
    </row>
    <row r="458" spans="1:17" s="133" customFormat="1">
      <c r="A458" s="139">
        <v>3.91</v>
      </c>
      <c r="B458" s="133" t="str">
        <f>Comp!B351</f>
        <v>SHIP PROP SYS TNKG</v>
      </c>
      <c r="C458" s="148">
        <f>IF(H458=0,C459+C469,H458)</f>
        <v>2.6013483844080585</v>
      </c>
      <c r="D458" s="148">
        <f t="shared" ref="D458:F458" si="286">IF(I458=0,D459+D469,I458)</f>
        <v>0.74322432000000005</v>
      </c>
      <c r="E458" s="148">
        <f t="shared" si="286"/>
        <v>0</v>
      </c>
      <c r="F458" s="148">
        <f t="shared" si="286"/>
        <v>0</v>
      </c>
      <c r="H458" s="152">
        <f>SUMIF('Flt III'!D:D,A458,'Flt III'!E:E)/3.2808^2</f>
        <v>0</v>
      </c>
      <c r="I458" s="152">
        <f>SUMIF('Flt IIa'!A:A,A458,'Flt IIa'!G:G)</f>
        <v>0</v>
      </c>
      <c r="J458" s="152">
        <f>SUMIF(Comp!$A$75:$A$400,Areas!A458,Comp!$F$75:$F$400)</f>
        <v>0</v>
      </c>
      <c r="K458" s="152">
        <f>SUMIF(Comp!$A$75:$A$400,Areas!A458,Comp!$G$75:$G$400)</f>
        <v>0</v>
      </c>
      <c r="L458" s="152"/>
      <c r="M458" s="152">
        <f>SUMIF('Flt III'!D:D,A458,'Flt III'!F:F)/3.2808^3</f>
        <v>0</v>
      </c>
      <c r="N458" s="152">
        <f>SUMIF('Flt IIa'!A:A,A458,'Flt IIa'!H:H)</f>
        <v>0</v>
      </c>
      <c r="O458" s="152"/>
      <c r="P458" s="148">
        <f>IF(R458=0,P459+P469,R458)</f>
        <v>2033.2803921655368</v>
      </c>
      <c r="Q458" s="148">
        <f>IF(S458=0,Q459+Q469,S458)</f>
        <v>1561.4758941210002</v>
      </c>
    </row>
    <row r="459" spans="1:17" s="132" customFormat="1">
      <c r="A459" s="141">
        <v>3.911</v>
      </c>
      <c r="B459" s="132" t="str">
        <f>Comp!B352</f>
        <v>SHIP ENDUR FUEL TNKG</v>
      </c>
      <c r="C459" s="142">
        <f>IF(H459=0,SUM(C460:C468),H459)</f>
        <v>2.6013483844080585</v>
      </c>
      <c r="D459" s="142">
        <f t="shared" ref="D459:F459" si="287">IF(I459=0,SUM(D460:D468),I459)</f>
        <v>0.74322432000000005</v>
      </c>
      <c r="E459" s="142">
        <f t="shared" si="287"/>
        <v>0</v>
      </c>
      <c r="F459" s="142">
        <f t="shared" si="287"/>
        <v>0</v>
      </c>
      <c r="H459" s="153">
        <f>SUMIF('Flt III'!D:D,A459,'Flt III'!E:E)/3.2808^2</f>
        <v>0</v>
      </c>
      <c r="I459" s="153">
        <f>SUMIF('Flt IIa'!A:A,A459,'Flt IIa'!G:G)</f>
        <v>0.74322432000000005</v>
      </c>
      <c r="J459" s="153">
        <f>SUMIF(Comp!$A$75:$A$400,Areas!A459,Comp!$F$75:$F$400)</f>
        <v>0</v>
      </c>
      <c r="K459" s="153">
        <f>SUMIF(Comp!$A$75:$A$400,Areas!A459,Comp!$G$75:$G$400)</f>
        <v>0</v>
      </c>
      <c r="L459" s="153"/>
      <c r="M459" s="153">
        <f>SUMIF('Flt III'!D:D,A459,'Flt III'!F:F)/3.2808^3</f>
        <v>0</v>
      </c>
      <c r="N459" s="153">
        <f>SUMIF('Flt IIa'!A:A,A459,'Flt IIa'!H:H)</f>
        <v>1561.4758941210002</v>
      </c>
      <c r="O459" s="153"/>
      <c r="P459" s="142">
        <f>IF(M459=0,SUM(P460:P468),M459)</f>
        <v>2033.2803921655368</v>
      </c>
      <c r="Q459" s="142">
        <f>IF(N459=0,SUM(Q460:Q468),N459)</f>
        <v>1561.4758941210002</v>
      </c>
    </row>
    <row r="460" spans="1:17" s="147" customFormat="1">
      <c r="A460" s="145">
        <v>3.9110100000000001</v>
      </c>
      <c r="B460" s="147" t="str">
        <f>Comp!B353</f>
        <v>ENDUR FUEL TANK</v>
      </c>
      <c r="C460" s="146">
        <f t="shared" ref="C460:D469" si="288">H460</f>
        <v>0</v>
      </c>
      <c r="D460" s="146">
        <f t="shared" si="288"/>
        <v>0</v>
      </c>
      <c r="E460" s="146">
        <f t="shared" si="236"/>
        <v>0</v>
      </c>
      <c r="F460" s="146">
        <f t="shared" si="237"/>
        <v>0</v>
      </c>
      <c r="H460" s="154">
        <f>SUMIF('Flt III'!D:D,A460,'Flt III'!E:E)/3.2808^2</f>
        <v>0</v>
      </c>
      <c r="I460" s="154">
        <f>SUMIF('Flt IIa'!A:A,A460,'Flt IIa'!G:G)</f>
        <v>0</v>
      </c>
      <c r="J460" s="154">
        <f>SUMIF(Comp!$A$75:$A$400,Areas!A460,Comp!$F$75:$F$400)</f>
        <v>0</v>
      </c>
      <c r="K460" s="154">
        <f>SUMIF(Comp!$A$75:$A$400,Areas!A460,Comp!$G$75:$G$400)</f>
        <v>0</v>
      </c>
      <c r="L460" s="154"/>
      <c r="M460" s="154">
        <f>SUMIF('Flt III'!D:D,A460,'Flt III'!F:F)/3.2808^3</f>
        <v>1885.5176963308836</v>
      </c>
      <c r="N460" s="154">
        <f>SUMIF('Flt IIa'!A:A,A460,'Flt IIa'!H:H)</f>
        <v>0</v>
      </c>
      <c r="O460" s="154"/>
      <c r="P460" s="146">
        <f t="shared" ref="P460:P468" si="289">M460</f>
        <v>1885.5176963308836</v>
      </c>
      <c r="Q460" s="146">
        <f t="shared" ref="Q460:Q468" si="290">N460</f>
        <v>0</v>
      </c>
    </row>
    <row r="461" spans="1:17" s="147" customFormat="1">
      <c r="A461" s="145">
        <v>3.9110399999999998</v>
      </c>
      <c r="B461" s="147" t="str">
        <f>Comp!B354</f>
        <v>FUEL OR BALLAST TANK</v>
      </c>
      <c r="C461" s="146">
        <f t="shared" si="288"/>
        <v>0</v>
      </c>
      <c r="D461" s="146">
        <f t="shared" si="288"/>
        <v>0</v>
      </c>
      <c r="E461" s="146">
        <f t="shared" si="236"/>
        <v>0</v>
      </c>
      <c r="F461" s="146">
        <f t="shared" si="237"/>
        <v>0</v>
      </c>
      <c r="H461" s="154">
        <f>SUMIF('Flt III'!D:D,A461,'Flt III'!E:E)/3.2808^2</f>
        <v>0</v>
      </c>
      <c r="I461" s="154">
        <f>SUMIF('Flt IIa'!A:A,A461,'Flt IIa'!G:G)</f>
        <v>0</v>
      </c>
      <c r="J461" s="154">
        <f>SUMIF(Comp!$A$75:$A$400,Areas!A461,Comp!$F$75:$F$400)</f>
        <v>0</v>
      </c>
      <c r="K461" s="154">
        <f>SUMIF(Comp!$A$75:$A$400,Areas!A461,Comp!$G$75:$G$400)</f>
        <v>0</v>
      </c>
      <c r="L461" s="154"/>
      <c r="M461" s="154">
        <f>SUMIF('Flt III'!D:D,A461,'Flt III'!F:F)/3.2808^3</f>
        <v>0</v>
      </c>
      <c r="N461" s="154">
        <f>SUMIF('Flt IIa'!A:A,A461,'Flt IIa'!H:H)</f>
        <v>0</v>
      </c>
      <c r="O461" s="154"/>
      <c r="P461" s="146">
        <f t="shared" si="289"/>
        <v>0</v>
      </c>
      <c r="Q461" s="146">
        <f t="shared" si="290"/>
        <v>0</v>
      </c>
    </row>
    <row r="462" spans="1:17" s="147" customFormat="1">
      <c r="A462" s="145" t="s">
        <v>606</v>
      </c>
      <c r="C462" s="146">
        <f t="shared" si="288"/>
        <v>0</v>
      </c>
      <c r="D462" s="146">
        <f t="shared" si="288"/>
        <v>0</v>
      </c>
      <c r="E462" s="146">
        <f t="shared" si="236"/>
        <v>0</v>
      </c>
      <c r="F462" s="146">
        <f t="shared" si="237"/>
        <v>0</v>
      </c>
      <c r="H462" s="154">
        <f>SUMIF('Flt III'!D:D,A462,'Flt III'!E:E)/3.2808^2</f>
        <v>0</v>
      </c>
      <c r="I462" s="154">
        <f>SUMIF('Flt IIa'!A:A,A462,'Flt IIa'!G:G)</f>
        <v>0</v>
      </c>
      <c r="J462" s="154">
        <f>SUMIF(Comp!$A$75:$A$400,Areas!A462,Comp!$F$75:$F$400)</f>
        <v>0</v>
      </c>
      <c r="K462" s="154">
        <f>SUMIF(Comp!$A$75:$A$400,Areas!A462,Comp!$G$75:$G$400)</f>
        <v>0</v>
      </c>
      <c r="L462" s="154"/>
      <c r="M462" s="154">
        <f>SUMIF('Flt III'!D:D,A462,'Flt III'!F:F)/3.2808^3</f>
        <v>50.490779354769394</v>
      </c>
      <c r="N462" s="154">
        <f>SUMIF('Flt IIa'!A:A,A462,'Flt IIa'!H:H)</f>
        <v>0</v>
      </c>
      <c r="O462" s="154"/>
      <c r="P462" s="146">
        <f t="shared" si="289"/>
        <v>50.490779354769394</v>
      </c>
      <c r="Q462" s="146">
        <f t="shared" si="290"/>
        <v>0</v>
      </c>
    </row>
    <row r="463" spans="1:17" s="147" customFormat="1">
      <c r="A463" s="145" t="s">
        <v>604</v>
      </c>
      <c r="C463" s="146">
        <f t="shared" si="288"/>
        <v>0.37162119777257979</v>
      </c>
      <c r="D463" s="146">
        <f t="shared" si="288"/>
        <v>0</v>
      </c>
      <c r="E463" s="146">
        <f t="shared" si="236"/>
        <v>0</v>
      </c>
      <c r="F463" s="146">
        <f t="shared" si="237"/>
        <v>0</v>
      </c>
      <c r="H463" s="154">
        <f>SUMIF('Flt III'!D:D,A463,'Flt III'!E:E)/3.2808^2</f>
        <v>0.37162119777257979</v>
      </c>
      <c r="I463" s="154">
        <f>SUMIF('Flt IIa'!A:A,A463,'Flt IIa'!G:G)</f>
        <v>0</v>
      </c>
      <c r="J463" s="154">
        <f>SUMIF(Comp!$A$75:$A$400,Areas!A463,Comp!$F$75:$F$400)</f>
        <v>0</v>
      </c>
      <c r="K463" s="154">
        <f>SUMIF(Comp!$A$75:$A$400,Areas!A463,Comp!$G$75:$G$400)</f>
        <v>0</v>
      </c>
      <c r="L463" s="154"/>
      <c r="M463" s="154">
        <f>SUMIF('Flt III'!D:D,A463,'Flt III'!F:F)/3.2808^3</f>
        <v>1.0477615457804081</v>
      </c>
      <c r="N463" s="154">
        <f>SUMIF('Flt IIa'!A:A,A463,'Flt IIa'!H:H)</f>
        <v>0</v>
      </c>
      <c r="O463" s="154"/>
      <c r="P463" s="146">
        <f t="shared" si="289"/>
        <v>1.0477615457804081</v>
      </c>
      <c r="Q463" s="146">
        <f t="shared" si="290"/>
        <v>0</v>
      </c>
    </row>
    <row r="464" spans="1:17" s="147" customFormat="1">
      <c r="A464" s="145" t="s">
        <v>598</v>
      </c>
      <c r="C464" s="146">
        <f t="shared" si="288"/>
        <v>1.858105988862899</v>
      </c>
      <c r="D464" s="146">
        <f t="shared" si="288"/>
        <v>0</v>
      </c>
      <c r="E464" s="146">
        <f t="shared" si="236"/>
        <v>0</v>
      </c>
      <c r="F464" s="146">
        <f t="shared" si="237"/>
        <v>0</v>
      </c>
      <c r="H464" s="154">
        <f>SUMIF('Flt III'!D:D,A464,'Flt III'!E:E)/3.2808^2</f>
        <v>1.858105988862899</v>
      </c>
      <c r="I464" s="154">
        <f>SUMIF('Flt IIa'!A:A,A464,'Flt IIa'!G:G)</f>
        <v>0</v>
      </c>
      <c r="J464" s="154">
        <f>SUMIF(Comp!$A$75:$A$400,Areas!A464,Comp!$F$75:$F$400)</f>
        <v>0</v>
      </c>
      <c r="K464" s="154">
        <f>SUMIF(Comp!$A$75:$A$400,Areas!A464,Comp!$G$75:$G$400)</f>
        <v>0</v>
      </c>
      <c r="L464" s="154"/>
      <c r="M464" s="154">
        <f>SUMIF('Flt III'!D:D,A464,'Flt III'!F:F)/3.2808^3</f>
        <v>18.633164787121853</v>
      </c>
      <c r="N464" s="154">
        <f>SUMIF('Flt IIa'!A:A,A464,'Flt IIa'!H:H)</f>
        <v>0</v>
      </c>
      <c r="O464" s="154"/>
      <c r="P464" s="146">
        <f t="shared" si="289"/>
        <v>18.633164787121853</v>
      </c>
      <c r="Q464" s="146">
        <f t="shared" si="290"/>
        <v>0</v>
      </c>
    </row>
    <row r="465" spans="1:17" s="147" customFormat="1">
      <c r="A465" s="145" t="s">
        <v>595</v>
      </c>
      <c r="C465" s="146">
        <f t="shared" si="288"/>
        <v>0.37162119777257979</v>
      </c>
      <c r="D465" s="146">
        <f t="shared" si="288"/>
        <v>0</v>
      </c>
      <c r="E465" s="146">
        <f t="shared" si="236"/>
        <v>0</v>
      </c>
      <c r="F465" s="146">
        <f t="shared" si="237"/>
        <v>0</v>
      </c>
      <c r="H465" s="154">
        <f>SUMIF('Flt III'!D:D,A465,'Flt III'!E:E)/3.2808^2</f>
        <v>0.37162119777257979</v>
      </c>
      <c r="I465" s="154">
        <f>SUMIF('Flt IIa'!A:A,A465,'Flt IIa'!G:G)</f>
        <v>0</v>
      </c>
      <c r="J465" s="154">
        <f>SUMIF(Comp!$A$75:$A$400,Areas!A465,Comp!$F$75:$F$400)</f>
        <v>0</v>
      </c>
      <c r="K465" s="154">
        <f>SUMIF(Comp!$A$75:$A$400,Areas!A465,Comp!$G$75:$G$400)</f>
        <v>0</v>
      </c>
      <c r="L465" s="154"/>
      <c r="M465" s="154">
        <f>SUMIF('Flt III'!D:D,A465,'Flt III'!F:F)/3.2808^3</f>
        <v>1.0194436661647215</v>
      </c>
      <c r="N465" s="154">
        <f>SUMIF('Flt IIa'!A:A,A465,'Flt IIa'!H:H)</f>
        <v>0</v>
      </c>
      <c r="O465" s="154"/>
      <c r="P465" s="146">
        <f t="shared" si="289"/>
        <v>1.0194436661647215</v>
      </c>
      <c r="Q465" s="146">
        <f t="shared" si="290"/>
        <v>0</v>
      </c>
    </row>
    <row r="466" spans="1:17" s="147" customFormat="1">
      <c r="A466" s="145" t="s">
        <v>585</v>
      </c>
      <c r="C466" s="146">
        <f t="shared" si="288"/>
        <v>0</v>
      </c>
      <c r="D466" s="146">
        <f t="shared" si="288"/>
        <v>0</v>
      </c>
      <c r="E466" s="146">
        <f t="shared" si="236"/>
        <v>0</v>
      </c>
      <c r="F466" s="146">
        <f t="shared" si="237"/>
        <v>0</v>
      </c>
      <c r="H466" s="154">
        <f>SUMIF('Flt III'!D:D,A466,'Flt III'!E:E)/3.2808^2</f>
        <v>0</v>
      </c>
      <c r="I466" s="154">
        <f>SUMIF('Flt IIa'!A:A,A466,'Flt IIa'!G:G)</f>
        <v>0</v>
      </c>
      <c r="J466" s="154">
        <f>SUMIF(Comp!$A$75:$A$400,Areas!A466,Comp!$F$75:$F$400)</f>
        <v>0</v>
      </c>
      <c r="K466" s="154">
        <f>SUMIF(Comp!$A$75:$A$400,Areas!A466,Comp!$G$75:$G$400)</f>
        <v>0</v>
      </c>
      <c r="L466" s="154"/>
      <c r="M466" s="154">
        <f>SUMIF('Flt III'!D:D,A466,'Flt III'!F:F)/3.2808^3</f>
        <v>39.560077823114327</v>
      </c>
      <c r="N466" s="154">
        <f>SUMIF('Flt IIa'!A:A,A466,'Flt IIa'!H:H)</f>
        <v>0</v>
      </c>
      <c r="O466" s="154"/>
      <c r="P466" s="146">
        <f t="shared" si="289"/>
        <v>39.560077823114327</v>
      </c>
      <c r="Q466" s="146">
        <f t="shared" si="290"/>
        <v>0</v>
      </c>
    </row>
    <row r="467" spans="1:17" s="147" customFormat="1">
      <c r="A467" s="145" t="s">
        <v>579</v>
      </c>
      <c r="C467" s="146">
        <f t="shared" si="288"/>
        <v>0</v>
      </c>
      <c r="D467" s="146">
        <f t="shared" si="288"/>
        <v>0</v>
      </c>
      <c r="E467" s="146">
        <f t="shared" si="236"/>
        <v>0</v>
      </c>
      <c r="F467" s="146">
        <f t="shared" si="237"/>
        <v>0</v>
      </c>
      <c r="H467" s="154">
        <f>SUMIF('Flt III'!D:D,A467,'Flt III'!E:E)/3.2808^2</f>
        <v>0</v>
      </c>
      <c r="I467" s="154">
        <f>SUMIF('Flt IIa'!A:A,A467,'Flt IIa'!G:G)</f>
        <v>0</v>
      </c>
      <c r="J467" s="154">
        <f>SUMIF(Comp!$A$75:$A$400,Areas!A467,Comp!$F$75:$F$400)</f>
        <v>0</v>
      </c>
      <c r="K467" s="154">
        <f>SUMIF(Comp!$A$75:$A$400,Areas!A467,Comp!$G$75:$G$400)</f>
        <v>0</v>
      </c>
      <c r="L467" s="154"/>
      <c r="M467" s="154">
        <f>SUMIF('Flt III'!D:D,A467,'Flt III'!F:F)/3.2808^3</f>
        <v>19.284476018282646</v>
      </c>
      <c r="N467" s="154">
        <f>SUMIF('Flt IIa'!A:A,A467,'Flt IIa'!H:H)</f>
        <v>0</v>
      </c>
      <c r="O467" s="154"/>
      <c r="P467" s="146">
        <f t="shared" si="289"/>
        <v>19.284476018282646</v>
      </c>
      <c r="Q467" s="146">
        <f t="shared" si="290"/>
        <v>0</v>
      </c>
    </row>
    <row r="468" spans="1:17" s="147" customFormat="1">
      <c r="A468" s="145" t="s">
        <v>575</v>
      </c>
      <c r="C468" s="146">
        <f t="shared" si="288"/>
        <v>0</v>
      </c>
      <c r="D468" s="146">
        <f t="shared" si="288"/>
        <v>0</v>
      </c>
      <c r="E468" s="146">
        <f t="shared" si="236"/>
        <v>0</v>
      </c>
      <c r="F468" s="146">
        <f t="shared" si="237"/>
        <v>0</v>
      </c>
      <c r="H468" s="154">
        <f>SUMIF('Flt III'!D:D,A468,'Flt III'!E:E)/3.2808^2</f>
        <v>0</v>
      </c>
      <c r="I468" s="154">
        <f>SUMIF('Flt IIa'!A:A,A468,'Flt IIa'!G:G)</f>
        <v>0</v>
      </c>
      <c r="J468" s="154">
        <f>SUMIF(Comp!$A$75:$A$400,Areas!A468,Comp!$F$75:$F$400)</f>
        <v>0</v>
      </c>
      <c r="K468" s="154">
        <f>SUMIF(Comp!$A$75:$A$400,Areas!A468,Comp!$G$75:$G$400)</f>
        <v>0</v>
      </c>
      <c r="L468" s="154"/>
      <c r="M468" s="154">
        <f>SUMIF('Flt III'!D:D,A468,'Flt III'!F:F)/3.2808^3</f>
        <v>17.726992639419876</v>
      </c>
      <c r="N468" s="154">
        <f>SUMIF('Flt IIa'!A:A,A468,'Flt IIa'!H:H)</f>
        <v>0</v>
      </c>
      <c r="O468" s="154"/>
      <c r="P468" s="146">
        <f t="shared" si="289"/>
        <v>17.726992639419876</v>
      </c>
      <c r="Q468" s="146">
        <f t="shared" si="290"/>
        <v>0</v>
      </c>
    </row>
    <row r="469" spans="1:17" s="132" customFormat="1">
      <c r="A469" s="141">
        <v>3.9140000000000001</v>
      </c>
      <c r="B469" s="132" t="str">
        <f>Comp!B355</f>
        <v>FEEDWATER TNKG</v>
      </c>
      <c r="C469" s="142">
        <f t="shared" si="288"/>
        <v>0</v>
      </c>
      <c r="D469" s="142">
        <f t="shared" si="288"/>
        <v>0</v>
      </c>
      <c r="E469" s="142">
        <f t="shared" si="236"/>
        <v>0</v>
      </c>
      <c r="F469" s="142">
        <f t="shared" si="237"/>
        <v>0</v>
      </c>
      <c r="H469" s="153">
        <f>SUMIF('Flt III'!D:D,A469,'Flt III'!E:E)/3.2808^2</f>
        <v>0</v>
      </c>
      <c r="I469" s="153">
        <f>SUMIF('Flt IIa'!A:A,A469,'Flt IIa'!G:G)</f>
        <v>0</v>
      </c>
      <c r="J469" s="153">
        <f>SUMIF(Comp!$A$75:$A$400,Areas!A469,Comp!$F$75:$F$400)</f>
        <v>0</v>
      </c>
      <c r="K469" s="153">
        <f>SUMIF(Comp!$A$75:$A$400,Areas!A469,Comp!$G$75:$G$400)</f>
        <v>0</v>
      </c>
      <c r="L469" s="153"/>
      <c r="M469" s="153">
        <f>SUMIF('Flt III'!D:D,A469,'Flt III'!F:F)/3.2808^3</f>
        <v>0</v>
      </c>
      <c r="N469" s="153">
        <f>SUMIF('Flt IIa'!A:A,A469,'Flt IIa'!H:H)</f>
        <v>0</v>
      </c>
      <c r="O469" s="153"/>
      <c r="P469" s="142">
        <f>M469</f>
        <v>0</v>
      </c>
      <c r="Q469" s="142">
        <f>N469</f>
        <v>0</v>
      </c>
    </row>
    <row r="470" spans="1:17" s="133" customFormat="1">
      <c r="A470" s="139">
        <v>3.92</v>
      </c>
      <c r="B470" s="133" t="str">
        <f>Comp!B356</f>
        <v>BALLAST TNKG</v>
      </c>
      <c r="C470" s="148">
        <f>IF(H470=0,C471,H470)</f>
        <v>2.6013483844080585</v>
      </c>
      <c r="D470" s="148">
        <f t="shared" ref="D470:F470" si="291">IF(I470=0,D471,I470)</f>
        <v>2.60128512</v>
      </c>
      <c r="E470" s="148">
        <f t="shared" si="291"/>
        <v>0</v>
      </c>
      <c r="F470" s="148">
        <f t="shared" si="291"/>
        <v>0</v>
      </c>
      <c r="H470" s="152">
        <f>SUMIF('Flt III'!D:D,A470,'Flt III'!E:E)/3.2808^2</f>
        <v>0</v>
      </c>
      <c r="I470" s="152">
        <f>SUMIF('Flt IIa'!A:A,A470,'Flt IIa'!G:G)</f>
        <v>2.60128512</v>
      </c>
      <c r="J470" s="152">
        <f>SUMIF(Comp!$A$75:$A$400,Areas!A470,Comp!$F$75:$F$400)</f>
        <v>0</v>
      </c>
      <c r="K470" s="152">
        <f>SUMIF(Comp!$A$75:$A$400,Areas!A470,Comp!$G$75:$G$400)</f>
        <v>0</v>
      </c>
      <c r="L470" s="152"/>
      <c r="M470" s="152">
        <f>SUMIF('Flt III'!D:D,A470,'Flt III'!F:F)/3.2808^3</f>
        <v>0</v>
      </c>
      <c r="N470" s="152">
        <f>SUMIF('Flt IIa'!A:A,A470,'Flt IIa'!H:H)</f>
        <v>56.039040213</v>
      </c>
      <c r="O470" s="152"/>
      <c r="P470" s="148">
        <f>IF(M470=0,P471,M470)</f>
        <v>56.041083759443993</v>
      </c>
      <c r="Q470" s="148">
        <f>IF(N470=0,Q471,N470)</f>
        <v>56.039040213</v>
      </c>
    </row>
    <row r="471" spans="1:17" s="147" customFormat="1">
      <c r="A471" s="145" t="s">
        <v>572</v>
      </c>
      <c r="C471" s="146">
        <f t="shared" ref="C471:D471" si="292">H471</f>
        <v>2.6013483844080585</v>
      </c>
      <c r="D471" s="146">
        <f t="shared" si="292"/>
        <v>0</v>
      </c>
      <c r="E471" s="146">
        <f t="shared" si="236"/>
        <v>0</v>
      </c>
      <c r="F471" s="146">
        <f t="shared" si="237"/>
        <v>0</v>
      </c>
      <c r="H471" s="154">
        <f>SUMIF('Flt III'!D:D,A471,'Flt III'!E:E)/3.2808^2</f>
        <v>2.6013483844080585</v>
      </c>
      <c r="I471" s="154">
        <f>SUMIF('Flt IIa'!A:A,A471,'Flt IIa'!G:G)</f>
        <v>0</v>
      </c>
      <c r="J471" s="154">
        <f>SUMIF(Comp!$A$75:$A$400,Areas!A471,Comp!$F$75:$F$400)</f>
        <v>0</v>
      </c>
      <c r="K471" s="154">
        <f>SUMIF(Comp!$A$75:$A$400,Areas!A471,Comp!$G$75:$G$400)</f>
        <v>0</v>
      </c>
      <c r="L471" s="154"/>
      <c r="M471" s="154">
        <f>SUMIF('Flt III'!D:D,A471,'Flt III'!F:F)/3.2808^3</f>
        <v>56.041083759443993</v>
      </c>
      <c r="N471" s="154">
        <f>SUMIF('Flt IIa'!A:A,A471,'Flt IIa'!H:H)</f>
        <v>0</v>
      </c>
      <c r="O471" s="154"/>
      <c r="P471" s="146">
        <f t="shared" ref="P471" si="293">M471</f>
        <v>56.041083759443993</v>
      </c>
      <c r="Q471" s="146">
        <f t="shared" ref="Q471" si="294">N471</f>
        <v>0</v>
      </c>
    </row>
    <row r="472" spans="1:17" s="133" customFormat="1">
      <c r="A472" s="139">
        <v>3.93</v>
      </c>
      <c r="B472" s="133" t="str">
        <f>Comp!B357</f>
        <v>FRESH WATER TNKG</v>
      </c>
      <c r="C472" s="148">
        <f>IF(H472=0,C473,H472)</f>
        <v>0</v>
      </c>
      <c r="D472" s="148">
        <f t="shared" ref="D472" si="295">IF(I472=0,D473,I472)</f>
        <v>0</v>
      </c>
      <c r="E472" s="148">
        <f t="shared" ref="E472" si="296">IF(J472=0,E473,J472)</f>
        <v>0</v>
      </c>
      <c r="F472" s="148">
        <f t="shared" ref="F472" si="297">IF(K472=0,F473,K472)</f>
        <v>0</v>
      </c>
      <c r="H472" s="152">
        <f>SUMIF('Flt III'!D:D,A472,'Flt III'!E:E)/3.2808^2</f>
        <v>0</v>
      </c>
      <c r="I472" s="152">
        <f>SUMIF('Flt IIa'!A:A,A472,'Flt IIa'!G:G)</f>
        <v>0</v>
      </c>
      <c r="J472" s="152">
        <f>SUMIF(Comp!$A$75:$A$400,Areas!A472,Comp!$F$75:$F$400)</f>
        <v>0</v>
      </c>
      <c r="K472" s="152">
        <f>SUMIF(Comp!$A$75:$A$400,Areas!A472,Comp!$G$75:$G$400)</f>
        <v>0</v>
      </c>
      <c r="L472" s="152"/>
      <c r="M472" s="152">
        <f>SUMIF('Flt III'!D:D,A472,'Flt III'!F:F)/3.2808^3</f>
        <v>0</v>
      </c>
      <c r="N472" s="152">
        <f>SUMIF('Flt IIa'!A:A,A472,'Flt IIa'!H:H)</f>
        <v>59.522012394000001</v>
      </c>
      <c r="O472" s="152"/>
      <c r="P472" s="148">
        <f>IF(M472=0,P473,M472)</f>
        <v>59.524182952173454</v>
      </c>
      <c r="Q472" s="148">
        <f>IF(N472=0,Q473,N472)</f>
        <v>59.522012394000001</v>
      </c>
    </row>
    <row r="473" spans="1:17" s="147" customFormat="1">
      <c r="A473" s="145" t="s">
        <v>566</v>
      </c>
      <c r="C473" s="146">
        <f t="shared" ref="C473:D473" si="298">H473</f>
        <v>0</v>
      </c>
      <c r="D473" s="146">
        <f t="shared" si="298"/>
        <v>0</v>
      </c>
      <c r="E473" s="146">
        <f t="shared" si="236"/>
        <v>0</v>
      </c>
      <c r="F473" s="146">
        <f t="shared" si="237"/>
        <v>0</v>
      </c>
      <c r="H473" s="154">
        <f>SUMIF('Flt III'!D:D,A473,'Flt III'!E:E)/3.2808^2</f>
        <v>0</v>
      </c>
      <c r="I473" s="154">
        <f>SUMIF('Flt IIa'!A:A,A473,'Flt IIa'!G:G)</f>
        <v>0</v>
      </c>
      <c r="J473" s="154">
        <f>SUMIF(Comp!$A$75:$A$400,Areas!A473,Comp!$F$75:$F$400)</f>
        <v>0</v>
      </c>
      <c r="K473" s="154">
        <f>SUMIF(Comp!$A$75:$A$400,Areas!A473,Comp!$G$75:$G$400)</f>
        <v>0</v>
      </c>
      <c r="L473" s="154"/>
      <c r="M473" s="154">
        <f>SUMIF('Flt III'!D:D,A473,'Flt III'!F:F)/3.2808^3</f>
        <v>59.524182952173454</v>
      </c>
      <c r="N473" s="154">
        <f>SUMIF('Flt IIa'!A:A,A473,'Flt IIa'!H:H)</f>
        <v>0</v>
      </c>
      <c r="O473" s="154"/>
      <c r="P473" s="146">
        <f t="shared" ref="P473" si="299">M473</f>
        <v>59.524182952173454</v>
      </c>
      <c r="Q473" s="146">
        <f t="shared" ref="Q473" si="300">N473</f>
        <v>0</v>
      </c>
    </row>
    <row r="474" spans="1:17" s="133" customFormat="1">
      <c r="A474" s="139">
        <v>3.94</v>
      </c>
      <c r="B474" s="133" t="str">
        <f>Comp!B358</f>
        <v>POLLUTION CNTRL TNKG</v>
      </c>
      <c r="C474" s="148">
        <f>IF(H474=0,C475+C477,H474)</f>
        <v>22.483082465241079</v>
      </c>
      <c r="D474" s="148">
        <f t="shared" ref="D474:F474" si="301">IF(I474=0,D475+D477,I474)</f>
        <v>22.482535680000002</v>
      </c>
      <c r="E474" s="148">
        <f t="shared" si="301"/>
        <v>18.5</v>
      </c>
      <c r="F474" s="148">
        <f t="shared" si="301"/>
        <v>19.8</v>
      </c>
      <c r="H474" s="152">
        <f>SUMIF('Flt III'!D:D,A474,'Flt III'!E:E)/3.2808^2</f>
        <v>0</v>
      </c>
      <c r="I474" s="152">
        <f>SUMIF('Flt IIa'!A:A,A474,'Flt IIa'!G:G)</f>
        <v>0</v>
      </c>
      <c r="J474" s="152">
        <f>SUMIF(Comp!$A$75:$A$400,Areas!A474,Comp!$F$75:$F$400)</f>
        <v>18.5</v>
      </c>
      <c r="K474" s="152">
        <f>SUMIF(Comp!$A$75:$A$400,Areas!A474,Comp!$G$75:$G$400)</f>
        <v>19.8</v>
      </c>
      <c r="L474" s="152"/>
      <c r="M474" s="152">
        <f>SUMIF('Flt III'!D:D,A474,'Flt III'!F:F)/3.2808^3</f>
        <v>0</v>
      </c>
      <c r="N474" s="152">
        <f>SUMIF('Flt IIa'!A:A,A474,'Flt IIa'!H:H)</f>
        <v>0</v>
      </c>
      <c r="O474" s="152"/>
      <c r="P474" s="148">
        <f>IF(M474=0,P475+P477,M474)</f>
        <v>149.9431725650611</v>
      </c>
      <c r="Q474" s="148">
        <f>IF(N474=0,Q475+Q477,N474)</f>
        <v>172.19474660699998</v>
      </c>
    </row>
    <row r="475" spans="1:17" s="132" customFormat="1">
      <c r="A475" s="141">
        <v>3.9409999999999998</v>
      </c>
      <c r="B475" s="132" t="str">
        <f>Comp!B359</f>
        <v>SEWAGE TANKS</v>
      </c>
      <c r="C475" s="142">
        <f>IF(H475=0,SUM(C476),H475)</f>
        <v>22.483082465241079</v>
      </c>
      <c r="D475" s="142">
        <f t="shared" ref="D475:F475" si="302">IF(I475=0,SUM(D476),I475)</f>
        <v>22.482535680000002</v>
      </c>
      <c r="E475" s="142">
        <f t="shared" si="302"/>
        <v>7.4</v>
      </c>
      <c r="F475" s="142">
        <f t="shared" si="302"/>
        <v>7.4</v>
      </c>
      <c r="H475" s="153">
        <f>SUMIF('Flt III'!D:D,A475,'Flt III'!E:E)/3.2808^2</f>
        <v>0</v>
      </c>
      <c r="I475" s="153">
        <f>SUMIF('Flt IIa'!A:A,A475,'Flt IIa'!G:G)</f>
        <v>22.482535680000002</v>
      </c>
      <c r="J475" s="153">
        <f>SUMIF(Comp!$A$75:$A$400,Areas!A475,Comp!$F$75:$F$400)</f>
        <v>7.4</v>
      </c>
      <c r="K475" s="153">
        <f>SUMIF(Comp!$A$75:$A$400,Areas!A475,Comp!$G$75:$G$400)</f>
        <v>7.4</v>
      </c>
      <c r="L475" s="153"/>
      <c r="M475" s="153">
        <f>SUMIF('Flt III'!D:D,A475,'Flt III'!F:F)/3.2808^3</f>
        <v>0</v>
      </c>
      <c r="N475" s="153">
        <f>SUMIF('Flt IIa'!A:A,A475,'Flt IIa'!H:H)</f>
        <v>135.49611289499998</v>
      </c>
      <c r="O475" s="153"/>
      <c r="P475" s="142">
        <f>IF(M475=0,SUM(P476),M475)</f>
        <v>108.68402196500558</v>
      </c>
      <c r="Q475" s="142">
        <f>IF(N475=0,SUM(Q476),N475)</f>
        <v>135.49611289499998</v>
      </c>
    </row>
    <row r="476" spans="1:17" s="147" customFormat="1">
      <c r="A476" s="145" t="s">
        <v>561</v>
      </c>
      <c r="C476" s="146">
        <f t="shared" ref="C476:D476" si="303">H476</f>
        <v>22.483082465241079</v>
      </c>
      <c r="D476" s="146">
        <f t="shared" si="303"/>
        <v>0</v>
      </c>
      <c r="E476" s="146">
        <f t="shared" si="236"/>
        <v>0</v>
      </c>
      <c r="F476" s="146">
        <f t="shared" si="237"/>
        <v>0</v>
      </c>
      <c r="H476" s="154">
        <f>SUMIF('Flt III'!D:D,A476,'Flt III'!E:E)/3.2808^2</f>
        <v>22.483082465241079</v>
      </c>
      <c r="I476" s="154">
        <f>SUMIF('Flt IIa'!A:A,A476,'Flt IIa'!G:G)</f>
        <v>0</v>
      </c>
      <c r="J476" s="154">
        <f>SUMIF(Comp!$A$75:$A$400,Areas!A476,Comp!$F$75:$F$400)</f>
        <v>0</v>
      </c>
      <c r="K476" s="154">
        <f>SUMIF(Comp!$A$75:$A$400,Areas!A476,Comp!$G$75:$G$400)</f>
        <v>0</v>
      </c>
      <c r="L476" s="154"/>
      <c r="M476" s="154">
        <f>SUMIF('Flt III'!D:D,A476,'Flt III'!F:F)/3.2808^3</f>
        <v>108.68402196500558</v>
      </c>
      <c r="N476" s="154">
        <f>SUMIF('Flt IIa'!A:A,A476,'Flt IIa'!H:H)</f>
        <v>0</v>
      </c>
      <c r="O476" s="154"/>
      <c r="P476" s="146">
        <f>M476</f>
        <v>108.68402196500558</v>
      </c>
      <c r="Q476" s="146">
        <f>N476</f>
        <v>0</v>
      </c>
    </row>
    <row r="477" spans="1:17" s="132" customFormat="1">
      <c r="A477" s="141">
        <v>3.9420000000000002</v>
      </c>
      <c r="B477" s="132" t="str">
        <f>Comp!B360</f>
        <v>OILY WASTE TANKS</v>
      </c>
      <c r="C477" s="142">
        <f>IF(H477=0,SUM(C478:C480),H477)</f>
        <v>0</v>
      </c>
      <c r="D477" s="142">
        <f t="shared" ref="D477:F477" si="304">IF(I477=0,SUM(D478:D480),I477)</f>
        <v>0</v>
      </c>
      <c r="E477" s="142">
        <f t="shared" si="304"/>
        <v>11.1</v>
      </c>
      <c r="F477" s="142">
        <f t="shared" si="304"/>
        <v>12.3</v>
      </c>
      <c r="H477" s="153">
        <f>SUMIF('Flt III'!D:D,A477,'Flt III'!E:E)/3.2808^2</f>
        <v>0</v>
      </c>
      <c r="I477" s="153">
        <f>SUMIF('Flt IIa'!A:A,A477,'Flt IIa'!G:G)</f>
        <v>0</v>
      </c>
      <c r="J477" s="153">
        <f>SUMIF(Comp!$A$75:$A$400,Areas!A477,Comp!$F$75:$F$400)</f>
        <v>11.1</v>
      </c>
      <c r="K477" s="153">
        <f>SUMIF(Comp!$A$75:$A$400,Areas!A477,Comp!$G$75:$G$400)</f>
        <v>12.3</v>
      </c>
      <c r="L477" s="153"/>
      <c r="M477" s="153">
        <f>SUMIF('Flt III'!D:D,A477,'Flt III'!F:F)/3.2808^3</f>
        <v>0</v>
      </c>
      <c r="N477" s="153">
        <f>SUMIF('Flt IIa'!A:A,A477,'Flt IIa'!H:H)</f>
        <v>36.698633711999996</v>
      </c>
      <c r="O477" s="153"/>
      <c r="P477" s="142">
        <f>IF(M477=0,SUM(P478:P480),M477)</f>
        <v>41.259150600055534</v>
      </c>
      <c r="Q477" s="142">
        <f>IF(N477=0,SUM(Q478:Q480),N477)</f>
        <v>36.698633711999996</v>
      </c>
    </row>
    <row r="478" spans="1:17" s="147" customFormat="1">
      <c r="A478" s="145">
        <v>3.9420299999999999</v>
      </c>
      <c r="B478" s="145"/>
      <c r="C478" s="146">
        <f t="shared" ref="C478:D480" si="305">H478</f>
        <v>0</v>
      </c>
      <c r="D478" s="146">
        <f t="shared" si="305"/>
        <v>0</v>
      </c>
      <c r="E478" s="146">
        <f t="shared" si="236"/>
        <v>0</v>
      </c>
      <c r="F478" s="146">
        <f t="shared" si="237"/>
        <v>0</v>
      </c>
      <c r="H478" s="154">
        <f>SUMIF('Flt III'!D:D,A478,'Flt III'!E:E)/3.2808^2</f>
        <v>0</v>
      </c>
      <c r="I478" s="154">
        <f>SUMIF('Flt IIa'!A:A,A478,'Flt IIa'!G:G)</f>
        <v>0</v>
      </c>
      <c r="J478" s="154">
        <f>SUMIF(Comp!$A$75:$A$400,Areas!A478,Comp!$F$75:$F$400)</f>
        <v>0</v>
      </c>
      <c r="K478" s="154">
        <f>SUMIF(Comp!$A$75:$A$400,Areas!A478,Comp!$G$75:$G$400)</f>
        <v>0</v>
      </c>
      <c r="L478" s="154"/>
      <c r="M478" s="154">
        <f>SUMIF('Flt III'!D:D,A478,'Flt III'!F:F)/3.2808^3</f>
        <v>19.114568740588528</v>
      </c>
      <c r="N478" s="154">
        <f>SUMIF('Flt IIa'!A:A,A478,'Flt IIa'!H:H)</f>
        <v>0</v>
      </c>
      <c r="O478" s="154"/>
      <c r="P478" s="146">
        <f>M478</f>
        <v>19.114568740588528</v>
      </c>
      <c r="Q478" s="146">
        <f>N478</f>
        <v>0</v>
      </c>
    </row>
    <row r="479" spans="1:17" s="147" customFormat="1">
      <c r="A479" s="145" t="s">
        <v>558</v>
      </c>
      <c r="B479" s="145"/>
      <c r="C479" s="146">
        <f t="shared" si="305"/>
        <v>0</v>
      </c>
      <c r="D479" s="146">
        <f t="shared" si="305"/>
        <v>0</v>
      </c>
      <c r="E479" s="146">
        <f t="shared" si="236"/>
        <v>0</v>
      </c>
      <c r="F479" s="146">
        <f t="shared" si="237"/>
        <v>0</v>
      </c>
      <c r="H479" s="154">
        <f>SUMIF('Flt III'!D:D,A479,'Flt III'!E:E)/3.2808^2</f>
        <v>0</v>
      </c>
      <c r="I479" s="154">
        <f>SUMIF('Flt IIa'!A:A,A479,'Flt IIa'!G:G)</f>
        <v>0</v>
      </c>
      <c r="J479" s="154">
        <f>SUMIF(Comp!$A$75:$A$400,Areas!A479,Comp!$F$75:$F$400)</f>
        <v>0</v>
      </c>
      <c r="K479" s="154">
        <f>SUMIF(Comp!$A$75:$A$400,Areas!A479,Comp!$G$75:$G$400)</f>
        <v>0</v>
      </c>
      <c r="L479" s="154"/>
      <c r="M479" s="154">
        <f>SUMIF('Flt III'!D:D,A479,'Flt III'!F:F)/3.2808^3</f>
        <v>11.072290929733501</v>
      </c>
      <c r="N479" s="154">
        <f>SUMIF('Flt IIa'!A:A,A479,'Flt IIa'!H:H)</f>
        <v>0</v>
      </c>
      <c r="O479" s="154"/>
      <c r="P479" s="146">
        <f t="shared" ref="P479:P480" si="306">M479</f>
        <v>11.072290929733501</v>
      </c>
      <c r="Q479" s="146">
        <f t="shared" ref="Q479:Q480" si="307">N479</f>
        <v>0</v>
      </c>
    </row>
    <row r="480" spans="1:17" s="147" customFormat="1">
      <c r="A480" s="145" t="s">
        <v>555</v>
      </c>
      <c r="B480" s="145"/>
      <c r="C480" s="146">
        <f t="shared" si="305"/>
        <v>0</v>
      </c>
      <c r="D480" s="146">
        <f t="shared" si="305"/>
        <v>0</v>
      </c>
      <c r="E480" s="146">
        <f t="shared" si="236"/>
        <v>0</v>
      </c>
      <c r="F480" s="146">
        <f t="shared" si="237"/>
        <v>0</v>
      </c>
      <c r="H480" s="154">
        <f>SUMIF('Flt III'!D:D,A480,'Flt III'!E:E)/3.2808^2</f>
        <v>0</v>
      </c>
      <c r="I480" s="154">
        <f>SUMIF('Flt IIa'!A:A,A480,'Flt IIa'!G:G)</f>
        <v>0</v>
      </c>
      <c r="J480" s="154">
        <f>SUMIF(Comp!$A$75:$A$400,Areas!A480,Comp!$F$75:$F$400)</f>
        <v>0</v>
      </c>
      <c r="K480" s="154">
        <f>SUMIF(Comp!$A$75:$A$400,Areas!A480,Comp!$G$75:$G$400)</f>
        <v>0</v>
      </c>
      <c r="L480" s="154"/>
      <c r="M480" s="154">
        <f>SUMIF('Flt III'!D:D,A480,'Flt III'!F:F)/3.2808^3</f>
        <v>11.072290929733501</v>
      </c>
      <c r="N480" s="154">
        <f>SUMIF('Flt IIa'!A:A,A480,'Flt IIa'!H:H)</f>
        <v>0</v>
      </c>
      <c r="O480" s="154"/>
      <c r="P480" s="146">
        <f t="shared" si="306"/>
        <v>11.072290929733501</v>
      </c>
      <c r="Q480" s="146">
        <f t="shared" si="307"/>
        <v>0</v>
      </c>
    </row>
    <row r="481" spans="1:17" s="133" customFormat="1">
      <c r="A481" s="139">
        <v>3.95</v>
      </c>
      <c r="B481" s="133" t="str">
        <f>Comp!B361</f>
        <v>VOIDS</v>
      </c>
      <c r="C481" s="148">
        <f>IF(H481=0,SUM(C482:C483),H481)</f>
        <v>54.442505473682942</v>
      </c>
      <c r="D481" s="148">
        <f t="shared" ref="D481:F481" si="308">IF(I481=0,SUM(D482:D483),I481)</f>
        <v>49.145708160000005</v>
      </c>
      <c r="E481" s="148">
        <f t="shared" si="308"/>
        <v>0</v>
      </c>
      <c r="F481" s="148">
        <f t="shared" si="308"/>
        <v>0</v>
      </c>
      <c r="H481" s="152">
        <f>SUMIF('Flt III'!D:D,A481,'Flt III'!E:E)/3.2808^2</f>
        <v>0</v>
      </c>
      <c r="I481" s="152">
        <f>SUMIF('Flt IIa'!A:A,A481,'Flt IIa'!G:G)</f>
        <v>49.145708160000005</v>
      </c>
      <c r="J481" s="152">
        <f>SUMIF(Comp!$A$75:$A$400,Areas!A481,Comp!$F$75:$F$400)</f>
        <v>0</v>
      </c>
      <c r="K481" s="152">
        <f>SUMIF(Comp!$A$75:$A$400,Areas!A481,Comp!$G$75:$G$400)</f>
        <v>0</v>
      </c>
      <c r="L481" s="152"/>
      <c r="M481" s="152">
        <f>SUMIF('Flt III'!D:D,A481,'Flt III'!F:F)/3.2808^3</f>
        <v>0</v>
      </c>
      <c r="N481" s="152">
        <f>SUMIF('Flt IIa'!A:A,A481,'Flt IIa'!H:H)</f>
        <v>100.49649000300001</v>
      </c>
      <c r="O481" s="152"/>
      <c r="P481" s="148">
        <f>IF(M481=0,SUM(P482:P483),M481)</f>
        <v>128.39326617752351</v>
      </c>
      <c r="Q481" s="148">
        <f>IF(N481=0,SUM(Q482:Q483),N481)</f>
        <v>100.49649000300001</v>
      </c>
    </row>
    <row r="482" spans="1:17" s="147" customFormat="1">
      <c r="A482" s="145" t="s">
        <v>533</v>
      </c>
      <c r="C482" s="146">
        <f t="shared" ref="C482:D483" si="309">H482</f>
        <v>54.442505473682942</v>
      </c>
      <c r="D482" s="146">
        <f t="shared" si="309"/>
        <v>0</v>
      </c>
      <c r="E482" s="146">
        <f t="shared" si="236"/>
        <v>0</v>
      </c>
      <c r="F482" s="146">
        <f t="shared" si="237"/>
        <v>0</v>
      </c>
      <c r="H482" s="154">
        <f>SUMIF('Flt III'!D:D,A482,'Flt III'!E:E)/3.2808^2</f>
        <v>54.442505473682942</v>
      </c>
      <c r="I482" s="154">
        <f>SUMIF('Flt IIa'!A:A,A482,'Flt IIa'!G:G)</f>
        <v>0</v>
      </c>
      <c r="J482" s="154">
        <f>SUMIF(Comp!$A$75:$A$400,Areas!A482,Comp!$F$75:$F$400)</f>
        <v>0</v>
      </c>
      <c r="K482" s="154">
        <f>SUMIF(Comp!$A$75:$A$400,Areas!A482,Comp!$G$75:$G$400)</f>
        <v>0</v>
      </c>
      <c r="L482" s="154"/>
      <c r="M482" s="154">
        <f>SUMIF('Flt III'!D:D,A482,'Flt III'!F:F)/3.2808^3</f>
        <v>100.27361171914663</v>
      </c>
      <c r="N482" s="154">
        <f>SUMIF('Flt IIa'!A:A,A482,'Flt IIa'!H:H)</f>
        <v>0</v>
      </c>
      <c r="O482" s="154"/>
      <c r="P482" s="146">
        <f t="shared" ref="P482:P483" si="310">M482</f>
        <v>100.27361171914663</v>
      </c>
      <c r="Q482" s="146">
        <f t="shared" ref="Q482:Q483" si="311">N482</f>
        <v>0</v>
      </c>
    </row>
    <row r="483" spans="1:17" s="147" customFormat="1">
      <c r="A483" s="145">
        <v>3.9500199999999999</v>
      </c>
      <c r="C483" s="146">
        <f t="shared" si="309"/>
        <v>0</v>
      </c>
      <c r="D483" s="146">
        <f t="shared" si="309"/>
        <v>0</v>
      </c>
      <c r="E483" s="146">
        <f t="shared" si="236"/>
        <v>0</v>
      </c>
      <c r="F483" s="146">
        <f t="shared" si="237"/>
        <v>0</v>
      </c>
      <c r="H483" s="154">
        <f>SUMIF('Flt III'!D:D,A483,'Flt III'!E:E)/3.2808^2</f>
        <v>0</v>
      </c>
      <c r="I483" s="154">
        <f>SUMIF('Flt IIa'!A:A,A483,'Flt IIa'!G:G)</f>
        <v>0</v>
      </c>
      <c r="J483" s="154">
        <f>SUMIF(Comp!$A$75:$A$400,Areas!A483,Comp!$F$75:$F$400)</f>
        <v>0</v>
      </c>
      <c r="K483" s="154">
        <f>SUMIF(Comp!$A$75:$A$400,Areas!A483,Comp!$G$75:$G$400)</f>
        <v>0</v>
      </c>
      <c r="L483" s="154"/>
      <c r="M483" s="154">
        <f>SUMIF('Flt III'!D:D,A483,'Flt III'!F:F)/3.2808^3</f>
        <v>28.1196544583769</v>
      </c>
      <c r="N483" s="154">
        <f>SUMIF('Flt IIa'!A:A,A483,'Flt IIa'!H:H)</f>
        <v>0</v>
      </c>
      <c r="O483" s="154"/>
      <c r="P483" s="146">
        <f t="shared" si="310"/>
        <v>28.1196544583769</v>
      </c>
      <c r="Q483" s="146">
        <f t="shared" si="311"/>
        <v>0</v>
      </c>
    </row>
    <row r="484" spans="1:17" s="133" customFormat="1">
      <c r="A484" s="139">
        <v>3.96</v>
      </c>
      <c r="B484" s="133" t="str">
        <f>Comp!B362</f>
        <v>COFFERDAMS</v>
      </c>
      <c r="C484" s="148">
        <f>IF(H484=0,SUM(C485),H484)</f>
        <v>0</v>
      </c>
      <c r="D484" s="148">
        <f t="shared" ref="D484:F484" si="312">IF(I484=0,SUM(D485),I484)</f>
        <v>0</v>
      </c>
      <c r="E484" s="148">
        <f t="shared" si="312"/>
        <v>0</v>
      </c>
      <c r="F484" s="148">
        <f t="shared" si="312"/>
        <v>0</v>
      </c>
      <c r="H484" s="152">
        <f>SUMIF('Flt III'!D:D,A484,'Flt III'!E:E)/3.2808^2</f>
        <v>0</v>
      </c>
      <c r="I484" s="152">
        <f>SUMIF('Flt IIa'!A:A,A484,'Flt IIa'!G:G)</f>
        <v>0</v>
      </c>
      <c r="J484" s="152">
        <f>SUMIF(Comp!$A$75:$A$400,Areas!A484,Comp!$F$75:$F$400)</f>
        <v>0</v>
      </c>
      <c r="K484" s="152">
        <f>SUMIF(Comp!$A$75:$A$400,Areas!A484,Comp!$G$75:$G$400)</f>
        <v>0</v>
      </c>
      <c r="L484" s="152"/>
      <c r="M484" s="152">
        <f>SUMIF('Flt III'!D:D,A484,'Flt III'!F:F)/3.2808^3</f>
        <v>0</v>
      </c>
      <c r="N484" s="152">
        <f>SUMIF('Flt IIa'!A:A,A484,'Flt IIa'!H:H)</f>
        <v>60.569735733000002</v>
      </c>
      <c r="O484" s="152"/>
      <c r="P484" s="148">
        <f>IF(M484=0,SUM(P485),M484)</f>
        <v>60.571944497953865</v>
      </c>
      <c r="Q484" s="148">
        <f>IF(N484=0,SUM(Q485),N484)</f>
        <v>60.569735733000002</v>
      </c>
    </row>
    <row r="485" spans="1:17" s="147" customFormat="1">
      <c r="A485" s="145" t="s">
        <v>520</v>
      </c>
      <c r="C485" s="146">
        <f t="shared" ref="C485:D485" si="313">H485</f>
        <v>0</v>
      </c>
      <c r="D485" s="146">
        <f t="shared" si="313"/>
        <v>0</v>
      </c>
      <c r="E485" s="146">
        <f t="shared" ref="E485:F542" si="314">J485</f>
        <v>0</v>
      </c>
      <c r="F485" s="146">
        <f t="shared" ref="F485:F486" si="315">K485</f>
        <v>0</v>
      </c>
      <c r="H485" s="154">
        <f>SUMIF('Flt III'!D:D,A485,'Flt III'!E:E)/3.2808^2</f>
        <v>0</v>
      </c>
      <c r="I485" s="154">
        <f>SUMIF('Flt IIa'!A:A,A485,'Flt IIa'!G:G)</f>
        <v>0</v>
      </c>
      <c r="J485" s="154">
        <f>SUMIF(Comp!$A$75:$A$400,Areas!A485,Comp!$F$75:$F$400)</f>
        <v>0</v>
      </c>
      <c r="K485" s="154">
        <f>SUMIF(Comp!$A$75:$A$400,Areas!A485,Comp!$G$75:$G$400)</f>
        <v>0</v>
      </c>
      <c r="L485" s="154"/>
      <c r="M485" s="154">
        <f>SUMIF('Flt III'!D:D,A485,'Flt III'!F:F)/3.2808^3</f>
        <v>60.571944497953865</v>
      </c>
      <c r="N485" s="154">
        <f>SUMIF('Flt IIa'!A:A,A485,'Flt IIa'!H:H)</f>
        <v>0</v>
      </c>
      <c r="O485" s="154"/>
      <c r="P485" s="146">
        <f t="shared" ref="P485" si="316">M485</f>
        <v>60.571944497953865</v>
      </c>
      <c r="Q485" s="146">
        <f t="shared" ref="Q485" si="317">N485</f>
        <v>0</v>
      </c>
    </row>
    <row r="486" spans="1:17" s="133" customFormat="1">
      <c r="A486" s="139">
        <v>3.97</v>
      </c>
      <c r="B486" s="133" t="str">
        <f>Comp!B363</f>
        <v>CROSS FLOODING DUCTS</v>
      </c>
      <c r="C486" s="148">
        <f>H486</f>
        <v>0</v>
      </c>
      <c r="D486" s="148">
        <f>I486</f>
        <v>0</v>
      </c>
      <c r="E486" s="148">
        <f t="shared" si="314"/>
        <v>0</v>
      </c>
      <c r="F486" s="148">
        <f t="shared" si="315"/>
        <v>0</v>
      </c>
      <c r="H486" s="152">
        <f>SUMIF('Flt III'!D:D,A486,'Flt III'!E:E)/3.2808^2</f>
        <v>0</v>
      </c>
      <c r="I486" s="152">
        <f>SUMIF('Flt IIa'!A:A,A486,'Flt IIa'!G:G)</f>
        <v>0</v>
      </c>
      <c r="J486" s="152">
        <f>SUMIF(Comp!$A$75:$A$400,Areas!A486,Comp!$F$75:$F$400)</f>
        <v>0</v>
      </c>
      <c r="K486" s="152">
        <f>SUMIF(Comp!$A$75:$A$400,Areas!A486,Comp!$G$75:$G$400)</f>
        <v>0</v>
      </c>
      <c r="L486" s="152"/>
      <c r="M486" s="152">
        <f>SUMIF('Flt III'!D:D,A486,'Flt III'!F:F)/3.2808^3</f>
        <v>0</v>
      </c>
      <c r="N486" s="152">
        <f>SUMIF('Flt IIa'!A:A,A486,'Flt IIa'!H:H)</f>
        <v>0</v>
      </c>
      <c r="O486" s="152"/>
      <c r="P486" s="148">
        <f>M486</f>
        <v>0</v>
      </c>
      <c r="Q486" s="148">
        <f>N486</f>
        <v>0</v>
      </c>
    </row>
    <row r="488" spans="1:17" s="135" customFormat="1">
      <c r="A488" s="134">
        <v>4</v>
      </c>
      <c r="B488" s="135" t="str">
        <f>Comp!B365</f>
        <v>SHIP MACHINERY SYSTEM</v>
      </c>
      <c r="C488" s="157">
        <f>IF(H488=0,C489+C510+C517,H488)</f>
        <v>1003.0056127881928</v>
      </c>
      <c r="D488" s="157">
        <f t="shared" ref="D488:F488" si="318">IF(I488=0,D489+D510+D517,I488)</f>
        <v>985.79415743999994</v>
      </c>
      <c r="E488" s="157">
        <f t="shared" si="318"/>
        <v>194.9</v>
      </c>
      <c r="F488" s="157">
        <f t="shared" si="318"/>
        <v>430</v>
      </c>
      <c r="H488" s="150">
        <f>SUMIF('Flt III'!D:D,A488,'Flt III'!E:E)/3.2808^2</f>
        <v>0</v>
      </c>
      <c r="I488" s="150">
        <f>SUMIF('Flt IIa'!A:A,A488,'Flt IIa'!G:G)</f>
        <v>0</v>
      </c>
      <c r="J488" s="150">
        <f>SUMIF(Comp!$A$75:$A$400,Areas!A488,Comp!$F$75:$F$400)</f>
        <v>194.9</v>
      </c>
      <c r="K488" s="150">
        <f>SUMIF(Comp!$A$75:$A$400,Areas!A488,Comp!$G$75:$G$400)</f>
        <v>430</v>
      </c>
      <c r="L488" s="150"/>
      <c r="M488" s="150">
        <f>SUMIF('Flt III'!D:D,A488,'Flt III'!F:F)/3.2808^3</f>
        <v>0</v>
      </c>
      <c r="N488" s="150">
        <f>SUMIF('Flt IIa'!A:A,A488,'Flt IIa'!H:H)</f>
        <v>0</v>
      </c>
      <c r="O488" s="150"/>
      <c r="P488" s="157">
        <f>IF(M488=0,P489+P510+P517,M488)</f>
        <v>6629.2439359118735</v>
      </c>
      <c r="Q488" s="157">
        <f>IF(N488=0,Q489+Q510+Q517,N488)</f>
        <v>2909.0746428509992</v>
      </c>
    </row>
    <row r="489" spans="1:17" s="138" customFormat="1">
      <c r="A489" s="136">
        <v>4.0999999999999996</v>
      </c>
      <c r="B489" s="138" t="str">
        <f>Comp!B366</f>
        <v>PROPULSION SYSTEM</v>
      </c>
      <c r="C489" s="149">
        <f>IF(H489=0,C490+C495+C503+C509,H489)</f>
        <v>502.15314349019843</v>
      </c>
      <c r="D489" s="149">
        <f t="shared" ref="D489:F489" si="319">IF(I489=0,D490+D495+D503+D509,I489)</f>
        <v>613.43877311999995</v>
      </c>
      <c r="E489" s="149">
        <f t="shared" si="319"/>
        <v>630.9</v>
      </c>
      <c r="F489" s="149">
        <f t="shared" si="319"/>
        <v>636.4</v>
      </c>
      <c r="H489" s="151">
        <f>SUMIF('Flt III'!D:D,A489,'Flt III'!E:E)/3.2808^2</f>
        <v>0</v>
      </c>
      <c r="I489" s="151">
        <f>SUMIF('Flt IIa'!A:A,A489,'Flt IIa'!G:G)</f>
        <v>0</v>
      </c>
      <c r="J489" s="151">
        <f>SUMIF(Comp!$A$75:$A$400,Areas!A489,Comp!$F$75:$F$400)</f>
        <v>630.9</v>
      </c>
      <c r="K489" s="151">
        <f>SUMIF(Comp!$A$75:$A$400,Areas!A489,Comp!$G$75:$G$400)</f>
        <v>636.4</v>
      </c>
      <c r="L489" s="151"/>
      <c r="M489" s="151">
        <f>SUMIF('Flt III'!D:D,A489,'Flt III'!F:F)/3.2808^3</f>
        <v>0</v>
      </c>
      <c r="N489" s="151">
        <f>SUMIF('Flt IIa'!A:A,A489,'Flt IIa'!H:H)</f>
        <v>0</v>
      </c>
      <c r="O489" s="151"/>
      <c r="P489" s="149">
        <f>IF(M489=0,P490+P495+P503+P509,M489)</f>
        <v>4014.0027997643592</v>
      </c>
      <c r="Q489" s="149">
        <f>IF(N489=0,Q490+Q495+Q503+Q509,N489)</f>
        <v>0</v>
      </c>
    </row>
    <row r="490" spans="1:17" s="133" customFormat="1">
      <c r="A490" s="139">
        <v>4.13</v>
      </c>
      <c r="B490" s="133" t="str">
        <f>Comp!B367</f>
        <v>INTERNAL COMBUSTION</v>
      </c>
      <c r="C490" s="148">
        <f>IF(H490=0,SUM(C491:C494),H490)</f>
        <v>0</v>
      </c>
      <c r="D490" s="148">
        <f t="shared" ref="D490:F490" si="320">IF(I490=0,SUM(D491:D494),I490)</f>
        <v>0</v>
      </c>
      <c r="E490" s="148">
        <f t="shared" si="320"/>
        <v>174.6</v>
      </c>
      <c r="F490" s="148">
        <f t="shared" si="320"/>
        <v>174.6</v>
      </c>
      <c r="H490" s="152">
        <f>SUMIF('Flt III'!D:D,A490,'Flt III'!E:E)/3.2808^2</f>
        <v>0</v>
      </c>
      <c r="I490" s="152">
        <f>SUMIF('Flt IIa'!A:A,A490,'Flt IIa'!G:G)</f>
        <v>0</v>
      </c>
      <c r="J490" s="152">
        <f>SUMIF(Comp!$A$75:$A$400,Areas!A490,Comp!$F$75:$F$400)</f>
        <v>174.6</v>
      </c>
      <c r="K490" s="152">
        <f>SUMIF(Comp!$A$75:$A$400,Areas!A490,Comp!$G$75:$G$400)</f>
        <v>174.6</v>
      </c>
      <c r="L490" s="152"/>
      <c r="M490" s="152">
        <f>SUMIF('Flt III'!D:D,A490,'Flt III'!F:F)/3.2808^3</f>
        <v>0</v>
      </c>
      <c r="N490" s="152">
        <f>SUMIF('Flt IIa'!A:A,A490,'Flt IIa'!H:H)</f>
        <v>0</v>
      </c>
      <c r="O490" s="152"/>
      <c r="P490" s="148">
        <f>IF(M490=0,SUM(P491:P494),M490)</f>
        <v>0</v>
      </c>
      <c r="Q490" s="148">
        <f>IF(N490=0,SUM(Q491:Q494),N490)</f>
        <v>0</v>
      </c>
    </row>
    <row r="491" spans="1:17" s="132" customFormat="1">
      <c r="A491" s="141">
        <v>4.1310000000000002</v>
      </c>
      <c r="B491" s="132" t="str">
        <f>Comp!B368</f>
        <v>ENERGY GENERATION</v>
      </c>
      <c r="C491" s="142">
        <f t="shared" ref="C491:D494" si="321">H491</f>
        <v>0</v>
      </c>
      <c r="D491" s="142">
        <f t="shared" si="321"/>
        <v>0</v>
      </c>
      <c r="E491" s="142">
        <f t="shared" si="314"/>
        <v>0</v>
      </c>
      <c r="F491" s="142">
        <f t="shared" si="314"/>
        <v>0</v>
      </c>
      <c r="H491" s="153">
        <f>SUMIF('Flt III'!D:D,A491,'Flt III'!E:E)/3.2808^2</f>
        <v>0</v>
      </c>
      <c r="I491" s="153">
        <f>SUMIF('Flt IIa'!A:A,A491,'Flt IIa'!G:G)</f>
        <v>0</v>
      </c>
      <c r="J491" s="153">
        <f>SUMIF(Comp!$A$75:$A$400,Areas!A491,Comp!$F$75:$F$400)</f>
        <v>0</v>
      </c>
      <c r="K491" s="153">
        <f>SUMIF(Comp!$A$75:$A$400,Areas!A491,Comp!$G$75:$G$400)</f>
        <v>0</v>
      </c>
      <c r="L491" s="153"/>
      <c r="M491" s="153">
        <f>SUMIF('Flt III'!D:D,A491,'Flt III'!F:F)/3.2808^3</f>
        <v>0</v>
      </c>
      <c r="N491" s="153">
        <f>SUMIF('Flt IIa'!A:A,A491,'Flt IIa'!H:H)</f>
        <v>0</v>
      </c>
      <c r="O491" s="153"/>
      <c r="P491" s="142">
        <f>M491</f>
        <v>0</v>
      </c>
      <c r="Q491" s="142">
        <f>N491</f>
        <v>0</v>
      </c>
    </row>
    <row r="492" spans="1:17" s="132" customFormat="1">
      <c r="A492" s="141">
        <v>4.1319999999999997</v>
      </c>
      <c r="B492" s="132" t="str">
        <f>Comp!B369</f>
        <v>COMBUSTION AIR</v>
      </c>
      <c r="C492" s="142">
        <f t="shared" si="321"/>
        <v>0</v>
      </c>
      <c r="D492" s="142">
        <f t="shared" si="321"/>
        <v>0</v>
      </c>
      <c r="E492" s="142">
        <f t="shared" si="314"/>
        <v>43.5</v>
      </c>
      <c r="F492" s="142">
        <f t="shared" si="314"/>
        <v>43.5</v>
      </c>
      <c r="H492" s="153">
        <f>SUMIF('Flt III'!D:D,A492,'Flt III'!E:E)/3.2808^2</f>
        <v>0</v>
      </c>
      <c r="I492" s="153">
        <f>SUMIF('Flt IIa'!A:A,A492,'Flt IIa'!G:G)</f>
        <v>0</v>
      </c>
      <c r="J492" s="153">
        <f>SUMIF(Comp!$A$75:$A$400,Areas!A492,Comp!$F$75:$F$400)</f>
        <v>43.5</v>
      </c>
      <c r="K492" s="153">
        <f>SUMIF(Comp!$A$75:$A$400,Areas!A492,Comp!$G$75:$G$400)</f>
        <v>43.5</v>
      </c>
      <c r="L492" s="153"/>
      <c r="M492" s="153">
        <f>SUMIF('Flt III'!D:D,A492,'Flt III'!F:F)/3.2808^3</f>
        <v>0</v>
      </c>
      <c r="N492" s="153">
        <f>SUMIF('Flt IIa'!A:A,A492,'Flt IIa'!H:H)</f>
        <v>0</v>
      </c>
      <c r="O492" s="153"/>
      <c r="P492" s="142">
        <f t="shared" ref="P492:Q494" si="322">M492</f>
        <v>0</v>
      </c>
      <c r="Q492" s="142">
        <f t="shared" si="322"/>
        <v>0</v>
      </c>
    </row>
    <row r="493" spans="1:17" s="132" customFormat="1">
      <c r="A493" s="141">
        <v>4.133</v>
      </c>
      <c r="B493" s="132" t="str">
        <f>Comp!B370</f>
        <v>EXHAUST</v>
      </c>
      <c r="C493" s="142">
        <f t="shared" si="321"/>
        <v>0</v>
      </c>
      <c r="D493" s="142">
        <f t="shared" si="321"/>
        <v>0</v>
      </c>
      <c r="E493" s="142">
        <f t="shared" si="314"/>
        <v>80.900000000000006</v>
      </c>
      <c r="F493" s="142">
        <f t="shared" si="314"/>
        <v>80.900000000000006</v>
      </c>
      <c r="H493" s="153">
        <f>SUMIF('Flt III'!D:D,A493,'Flt III'!E:E)/3.2808^2</f>
        <v>0</v>
      </c>
      <c r="I493" s="153">
        <f>SUMIF('Flt IIa'!A:A,A493,'Flt IIa'!G:G)</f>
        <v>0</v>
      </c>
      <c r="J493" s="153">
        <f>SUMIF(Comp!$A$75:$A$400,Areas!A493,Comp!$F$75:$F$400)</f>
        <v>80.900000000000006</v>
      </c>
      <c r="K493" s="153">
        <f>SUMIF(Comp!$A$75:$A$400,Areas!A493,Comp!$G$75:$G$400)</f>
        <v>80.900000000000006</v>
      </c>
      <c r="L493" s="153"/>
      <c r="M493" s="153">
        <f>SUMIF('Flt III'!D:D,A493,'Flt III'!F:F)/3.2808^3</f>
        <v>0</v>
      </c>
      <c r="N493" s="153">
        <f>SUMIF('Flt IIa'!A:A,A493,'Flt IIa'!H:H)</f>
        <v>0</v>
      </c>
      <c r="O493" s="153"/>
      <c r="P493" s="142">
        <f t="shared" si="322"/>
        <v>0</v>
      </c>
      <c r="Q493" s="142">
        <f t="shared" si="322"/>
        <v>0</v>
      </c>
    </row>
    <row r="494" spans="1:17" s="132" customFormat="1">
      <c r="A494" s="141">
        <v>4.1340000000000003</v>
      </c>
      <c r="B494" s="132" t="str">
        <f>Comp!B371</f>
        <v>CONTROL</v>
      </c>
      <c r="C494" s="142">
        <f t="shared" si="321"/>
        <v>0</v>
      </c>
      <c r="D494" s="142">
        <f t="shared" si="321"/>
        <v>0</v>
      </c>
      <c r="E494" s="142">
        <f t="shared" si="314"/>
        <v>50.2</v>
      </c>
      <c r="F494" s="142">
        <f t="shared" si="314"/>
        <v>50.2</v>
      </c>
      <c r="H494" s="153">
        <f>SUMIF('Flt III'!D:D,A494,'Flt III'!E:E)/3.2808^2</f>
        <v>0</v>
      </c>
      <c r="I494" s="153">
        <f>SUMIF('Flt IIa'!A:A,A494,'Flt IIa'!G:G)</f>
        <v>0</v>
      </c>
      <c r="J494" s="153">
        <f>SUMIF(Comp!$A$75:$A$400,Areas!A494,Comp!$F$75:$F$400)</f>
        <v>50.2</v>
      </c>
      <c r="K494" s="153">
        <f>SUMIF(Comp!$A$75:$A$400,Areas!A494,Comp!$G$75:$G$400)</f>
        <v>50.2</v>
      </c>
      <c r="L494" s="153"/>
      <c r="M494" s="153">
        <f>SUMIF('Flt III'!D:D,A494,'Flt III'!F:F)/3.2808^3</f>
        <v>0</v>
      </c>
      <c r="N494" s="153">
        <f>SUMIF('Flt IIa'!A:A,A494,'Flt IIa'!H:H)</f>
        <v>0</v>
      </c>
      <c r="O494" s="153"/>
      <c r="P494" s="142">
        <f t="shared" si="322"/>
        <v>0</v>
      </c>
      <c r="Q494" s="142">
        <f t="shared" si="322"/>
        <v>0</v>
      </c>
    </row>
    <row r="495" spans="1:17" s="133" customFormat="1">
      <c r="A495" s="139">
        <v>4.1399999999999997</v>
      </c>
      <c r="B495" s="133" t="str">
        <f>Comp!B372</f>
        <v>GAS TURBINE</v>
      </c>
      <c r="C495" s="148">
        <f>IF(H495=0,SUM(C496,C498,C500,C501),H495)</f>
        <v>502.15314349019843</v>
      </c>
      <c r="D495" s="148">
        <f t="shared" ref="D495:F495" si="323">IF(I495=0,SUM(D496,D498,D500,D501),I495)</f>
        <v>613.43877311999995</v>
      </c>
      <c r="E495" s="148">
        <f t="shared" si="323"/>
        <v>456.5</v>
      </c>
      <c r="F495" s="148">
        <f t="shared" si="323"/>
        <v>461.7</v>
      </c>
      <c r="H495" s="152">
        <f>SUMIF('Flt III'!D:D,A495,'Flt III'!E:E)/3.2808^2</f>
        <v>0</v>
      </c>
      <c r="I495" s="152">
        <f>SUMIF('Flt IIa'!A:A,A495,'Flt IIa'!G:G)</f>
        <v>0</v>
      </c>
      <c r="J495" s="152">
        <f>SUMIF(Comp!$A$75:$A$400,Areas!A495,Comp!$F$75:$F$400)</f>
        <v>456.5</v>
      </c>
      <c r="K495" s="152">
        <f>SUMIF(Comp!$A$75:$A$400,Areas!A495,Comp!$G$75:$G$400)</f>
        <v>461.7</v>
      </c>
      <c r="L495" s="152"/>
      <c r="M495" s="152">
        <f>SUMIF('Flt III'!D:D,A495,'Flt III'!F:F)/3.2808^3</f>
        <v>0</v>
      </c>
      <c r="N495" s="152">
        <f>SUMIF('Flt IIa'!A:A,A495,'Flt IIa'!H:H)</f>
        <v>0</v>
      </c>
      <c r="O495" s="152"/>
      <c r="P495" s="148">
        <f>IF(M495=0,SUM(P496),M495)</f>
        <v>3355.8952774958002</v>
      </c>
      <c r="Q495" s="148">
        <f>IF(N495=0,SUM(Q496),N495)</f>
        <v>0</v>
      </c>
    </row>
    <row r="496" spans="1:17" s="132" customFormat="1">
      <c r="A496" s="141">
        <v>4.141</v>
      </c>
      <c r="B496" s="132" t="str">
        <f>Comp!B373</f>
        <v>ENERGY GENERATION</v>
      </c>
      <c r="C496" s="142">
        <f>IF(H496=0,SUM(C497),H496)</f>
        <v>0</v>
      </c>
      <c r="D496" s="142">
        <f t="shared" ref="D496:F496" si="324">IF(I496=0,SUM(D497),I496)</f>
        <v>0</v>
      </c>
      <c r="E496" s="142">
        <f t="shared" si="324"/>
        <v>0</v>
      </c>
      <c r="F496" s="142">
        <f t="shared" si="324"/>
        <v>0</v>
      </c>
      <c r="H496" s="153">
        <f>SUMIF('Flt III'!D:D,A496,'Flt III'!E:E)/3.2808^2</f>
        <v>0</v>
      </c>
      <c r="I496" s="153">
        <f>SUMIF('Flt IIa'!A:A,A496,'Flt IIa'!G:G)</f>
        <v>0</v>
      </c>
      <c r="J496" s="153">
        <f>SUMIF(Comp!$A$75:$A$400,Areas!A496,Comp!$F$75:$F$400)</f>
        <v>0</v>
      </c>
      <c r="K496" s="153">
        <f>SUMIF(Comp!$A$75:$A$400,Areas!A496,Comp!$G$75:$G$400)</f>
        <v>0</v>
      </c>
      <c r="L496" s="153"/>
      <c r="M496" s="153">
        <f>SUMIF('Flt III'!D:D,A496,'Flt III'!F:F)/3.2808^3</f>
        <v>0</v>
      </c>
      <c r="N496" s="153">
        <f>SUMIF('Flt IIa'!A:A,A496,'Flt IIa'!H:H)</f>
        <v>3365.3723154090003</v>
      </c>
      <c r="O496" s="153"/>
      <c r="P496" s="142">
        <f>IF(R496=0,SUM(P497),R496)</f>
        <v>3355.8952774958002</v>
      </c>
      <c r="Q496" s="142">
        <f>IF(S496=0,SUM(Q497),S496)</f>
        <v>0</v>
      </c>
    </row>
    <row r="497" spans="1:17" s="147" customFormat="1">
      <c r="A497" s="145" t="s">
        <v>512</v>
      </c>
      <c r="C497" s="146">
        <f t="shared" ref="C497:D497" si="325">H497</f>
        <v>0</v>
      </c>
      <c r="D497" s="146">
        <f t="shared" si="325"/>
        <v>0</v>
      </c>
      <c r="E497" s="146">
        <f t="shared" si="314"/>
        <v>0</v>
      </c>
      <c r="F497" s="146">
        <f t="shared" si="314"/>
        <v>0</v>
      </c>
      <c r="H497" s="154">
        <f>SUMIF('Flt III'!D:D,A497,'Flt III'!E:E)/3.2808^2</f>
        <v>0</v>
      </c>
      <c r="I497" s="154">
        <f>SUMIF('Flt IIa'!A:A,A497,'Flt IIa'!G:G)</f>
        <v>0</v>
      </c>
      <c r="J497" s="154">
        <f>SUMIF(Comp!$A$75:$A$400,Areas!A497,Comp!$F$75:$F$400)</f>
        <v>0</v>
      </c>
      <c r="K497" s="154">
        <f>SUMIF(Comp!$A$75:$A$400,Areas!A497,Comp!$G$75:$G$400)</f>
        <v>0</v>
      </c>
      <c r="L497" s="154"/>
      <c r="M497" s="154">
        <f>SUMIF('Flt III'!D:D,A497,'Flt III'!F:F)/3.2808^3</f>
        <v>3355.8952774958002</v>
      </c>
      <c r="N497" s="154">
        <f>SUMIF('Flt IIa'!A:A,A497,'Flt IIa'!H:H)</f>
        <v>0</v>
      </c>
      <c r="O497" s="154"/>
      <c r="P497" s="146">
        <f>M497</f>
        <v>3355.8952774958002</v>
      </c>
      <c r="Q497" s="146">
        <f>N497</f>
        <v>0</v>
      </c>
    </row>
    <row r="498" spans="1:17" s="132" customFormat="1">
      <c r="A498" s="141">
        <v>4.1420000000000003</v>
      </c>
      <c r="B498" s="132" t="str">
        <f>Comp!B374</f>
        <v>COMBUSTION AIR</v>
      </c>
      <c r="C498" s="142">
        <f>IF(H498=0,SUM(C499),H498)</f>
        <v>450.31198640092356</v>
      </c>
      <c r="D498" s="142">
        <f t="shared" ref="D498" si="326">IF(I498=0,SUM(D499),I498)</f>
        <v>412.39659455999998</v>
      </c>
      <c r="E498" s="142">
        <f t="shared" ref="E498" si="327">IF(J498=0,SUM(E499),J498)</f>
        <v>184</v>
      </c>
      <c r="F498" s="142">
        <f t="shared" ref="F498" si="328">IF(K498=0,SUM(F499),K498)</f>
        <v>186.4</v>
      </c>
      <c r="H498" s="153">
        <f>SUMIF('Flt III'!D:D,A498,'Flt III'!E:E)/3.2808^2</f>
        <v>0</v>
      </c>
      <c r="I498" s="153">
        <f>SUMIF('Flt IIa'!A:A,A498,'Flt IIa'!G:G)</f>
        <v>412.39659455999998</v>
      </c>
      <c r="J498" s="153">
        <f>SUMIF(Comp!$A$75:$A$400,Areas!A498,Comp!$F$75:$F$400)</f>
        <v>184</v>
      </c>
      <c r="K498" s="153">
        <f>SUMIF(Comp!$A$75:$A$400,Areas!A498,Comp!$G$75:$G$400)</f>
        <v>186.4</v>
      </c>
      <c r="L498" s="153"/>
      <c r="M498" s="153">
        <f>SUMIF('Flt III'!D:D,A498,'Flt III'!F:F)/3.2808^3</f>
        <v>0</v>
      </c>
      <c r="N498" s="153">
        <f>SUMIF('Flt IIa'!A:A,A498,'Flt IIa'!H:H)</f>
        <v>1116.363376128</v>
      </c>
      <c r="O498" s="153"/>
      <c r="P498" s="142">
        <f>IF(R498=0,SUM(P499),R498)</f>
        <v>1209.739817182136</v>
      </c>
      <c r="Q498" s="142">
        <f>IF(S498=0,SUM(Q499),S498)</f>
        <v>0</v>
      </c>
    </row>
    <row r="499" spans="1:17" s="147" customFormat="1">
      <c r="A499" s="145" t="s">
        <v>489</v>
      </c>
      <c r="C499" s="146">
        <f t="shared" ref="C499:D500" si="329">H499</f>
        <v>450.31198640092356</v>
      </c>
      <c r="D499" s="146">
        <f t="shared" si="329"/>
        <v>0</v>
      </c>
      <c r="E499" s="146">
        <f t="shared" si="314"/>
        <v>0</v>
      </c>
      <c r="F499" s="146">
        <f t="shared" si="314"/>
        <v>0</v>
      </c>
      <c r="H499" s="154">
        <f>SUMIF('Flt III'!D:D,A499,'Flt III'!E:E)/3.2808^2</f>
        <v>450.31198640092356</v>
      </c>
      <c r="I499" s="154">
        <f>SUMIF('Flt IIa'!A:A,A499,'Flt IIa'!G:G)</f>
        <v>0</v>
      </c>
      <c r="J499" s="154">
        <f>SUMIF(Comp!$A$75:$A$400,Areas!A499,Comp!$F$75:$F$400)</f>
        <v>0</v>
      </c>
      <c r="K499" s="154">
        <f>SUMIF(Comp!$A$75:$A$400,Areas!A499,Comp!$G$75:$G$400)</f>
        <v>0</v>
      </c>
      <c r="L499" s="154"/>
      <c r="M499" s="154">
        <f>SUMIF('Flt III'!D:D,A499,'Flt III'!F:F)/3.2808^3</f>
        <v>1209.739817182136</v>
      </c>
      <c r="N499" s="154">
        <f>SUMIF('Flt IIa'!A:A,A499,'Flt IIa'!H:H)</f>
        <v>0</v>
      </c>
      <c r="O499" s="154"/>
      <c r="P499" s="146">
        <f>M499</f>
        <v>1209.739817182136</v>
      </c>
      <c r="Q499" s="146">
        <f>N499</f>
        <v>0</v>
      </c>
    </row>
    <row r="500" spans="1:17" s="132" customFormat="1">
      <c r="A500" s="141">
        <v>4.1429999999999998</v>
      </c>
      <c r="B500" s="132" t="str">
        <f>Comp!B375</f>
        <v>EXHAUST</v>
      </c>
      <c r="C500" s="142">
        <f t="shared" si="329"/>
        <v>0</v>
      </c>
      <c r="D500" s="142">
        <f t="shared" si="329"/>
        <v>201.04217856000002</v>
      </c>
      <c r="E500" s="142">
        <f t="shared" si="314"/>
        <v>143.9</v>
      </c>
      <c r="F500" s="142">
        <f t="shared" si="314"/>
        <v>146.1</v>
      </c>
      <c r="H500" s="153">
        <f>SUMIF('Flt III'!D:D,A500,'Flt III'!E:E)/3.2808^2</f>
        <v>0</v>
      </c>
      <c r="I500" s="153">
        <f>SUMIF('Flt IIa'!A:A,A500,'Flt IIa'!G:G)</f>
        <v>201.04217856000002</v>
      </c>
      <c r="J500" s="153">
        <f>SUMIF(Comp!$A$75:$A$400,Areas!A500,Comp!$F$75:$F$400)</f>
        <v>143.9</v>
      </c>
      <c r="K500" s="153">
        <f>SUMIF(Comp!$A$75:$A$400,Areas!A500,Comp!$G$75:$G$400)</f>
        <v>146.1</v>
      </c>
      <c r="L500" s="153"/>
      <c r="M500" s="153">
        <f>SUMIF('Flt III'!D:D,A500,'Flt III'!F:F)/3.2808^3</f>
        <v>0</v>
      </c>
      <c r="N500" s="153">
        <f>SUMIF('Flt IIa'!A:A,A500,'Flt IIa'!H:H)</f>
        <v>472.38164165399996</v>
      </c>
      <c r="O500" s="153"/>
      <c r="P500" s="142">
        <f>M500</f>
        <v>0</v>
      </c>
      <c r="Q500" s="142">
        <f>N500</f>
        <v>472.38164165399996</v>
      </c>
    </row>
    <row r="501" spans="1:17" s="132" customFormat="1">
      <c r="A501" s="141">
        <v>4.1440000000000001</v>
      </c>
      <c r="B501" s="132" t="str">
        <f>Comp!B376</f>
        <v>CONTROL</v>
      </c>
      <c r="C501" s="142">
        <f>IF(H501=0,SUM(C502),H501)</f>
        <v>51.84115708927488</v>
      </c>
      <c r="D501" s="142">
        <f t="shared" ref="D501" si="330">IF(I501=0,SUM(D502),I501)</f>
        <v>0</v>
      </c>
      <c r="E501" s="142">
        <f t="shared" ref="E501" si="331">IF(J501=0,SUM(E502),J501)</f>
        <v>87.3</v>
      </c>
      <c r="F501" s="142">
        <f t="shared" ref="F501" si="332">IF(K501=0,SUM(F502),K501)</f>
        <v>87.3</v>
      </c>
      <c r="H501" s="153">
        <f>SUMIF('Flt III'!D:D,A501,'Flt III'!E:E)/3.2808^2</f>
        <v>0</v>
      </c>
      <c r="I501" s="153">
        <f>SUMIF('Flt IIa'!A:A,A501,'Flt IIa'!G:G)</f>
        <v>0</v>
      </c>
      <c r="J501" s="153">
        <f>SUMIF(Comp!$A$75:$A$400,Areas!A501,Comp!$F$75:$F$400)</f>
        <v>87.3</v>
      </c>
      <c r="K501" s="153">
        <f>SUMIF(Comp!$A$75:$A$400,Areas!A501,Comp!$G$75:$G$400)</f>
        <v>87.3</v>
      </c>
      <c r="L501" s="153"/>
      <c r="M501" s="153">
        <f>SUMIF('Flt III'!D:D,A501,'Flt III'!F:F)/3.2808^3</f>
        <v>0</v>
      </c>
      <c r="N501" s="153">
        <f>SUMIF('Flt IIa'!A:A,A501,'Flt IIa'!H:H)</f>
        <v>0</v>
      </c>
      <c r="O501" s="153"/>
      <c r="P501" s="142">
        <f>IF(R501=0,SUM(P502),R501)</f>
        <v>145.61053698386104</v>
      </c>
      <c r="Q501" s="142">
        <f>IF(S501=0,SUM(Q502),S501)</f>
        <v>0</v>
      </c>
    </row>
    <row r="502" spans="1:17" s="147" customFormat="1">
      <c r="A502" s="145" t="s">
        <v>480</v>
      </c>
      <c r="B502" s="145"/>
      <c r="C502" s="146">
        <f t="shared" ref="C502:D502" si="333">H502</f>
        <v>51.84115708927488</v>
      </c>
      <c r="D502" s="146">
        <f t="shared" si="333"/>
        <v>0</v>
      </c>
      <c r="E502" s="146">
        <f t="shared" si="314"/>
        <v>0</v>
      </c>
      <c r="F502" s="146">
        <f t="shared" si="314"/>
        <v>0</v>
      </c>
      <c r="H502" s="154">
        <f>SUMIF('Flt III'!D:D,A502,'Flt III'!E:E)/3.2808^2</f>
        <v>51.84115708927488</v>
      </c>
      <c r="I502" s="154">
        <f>SUMIF('Flt IIa'!A:A,A502,'Flt IIa'!G:G)</f>
        <v>0</v>
      </c>
      <c r="J502" s="154">
        <f>SUMIF(Comp!$A$75:$A$400,Areas!A502,Comp!$F$75:$F$400)</f>
        <v>0</v>
      </c>
      <c r="K502" s="154">
        <f>SUMIF(Comp!$A$75:$A$400,Areas!A502,Comp!$G$75:$G$400)</f>
        <v>0</v>
      </c>
      <c r="L502" s="154"/>
      <c r="M502" s="154">
        <f>SUMIF('Flt III'!D:D,A502,'Flt III'!F:F)/3.2808^3</f>
        <v>145.61053698386104</v>
      </c>
      <c r="N502" s="154">
        <f>SUMIF('Flt IIa'!A:A,A502,'Flt IIa'!H:H)</f>
        <v>0</v>
      </c>
      <c r="O502" s="154"/>
      <c r="P502" s="146">
        <f>M502</f>
        <v>145.61053698386104</v>
      </c>
      <c r="Q502" s="146">
        <f>N502</f>
        <v>0</v>
      </c>
    </row>
    <row r="503" spans="1:17" s="133" customFormat="1">
      <c r="A503" s="139">
        <v>4.1500000000000004</v>
      </c>
      <c r="B503" s="139"/>
      <c r="C503" s="148">
        <f>IF(H503,C504+C506+C508,H503)</f>
        <v>0</v>
      </c>
      <c r="D503" s="148">
        <f t="shared" ref="D503:F503" si="334">IF(I503,D504+D506+D508,I503)</f>
        <v>0</v>
      </c>
      <c r="E503" s="148">
        <f t="shared" si="334"/>
        <v>0</v>
      </c>
      <c r="F503" s="148">
        <f t="shared" si="334"/>
        <v>0</v>
      </c>
      <c r="H503" s="152">
        <f>SUMIF('Flt III'!D:D,A503,'Flt III'!E:E)/3.2808^2</f>
        <v>0</v>
      </c>
      <c r="I503" s="152">
        <f>SUMIF('Flt IIa'!A:A,A503,'Flt IIa'!G:G)</f>
        <v>0</v>
      </c>
      <c r="J503" s="152">
        <f>SUMIF(Comp!$A$75:$A$400,Areas!A503,Comp!$F$75:$F$400)</f>
        <v>0</v>
      </c>
      <c r="K503" s="152">
        <f>SUMIF(Comp!$A$75:$A$400,Areas!A503,Comp!$G$75:$G$400)</f>
        <v>0</v>
      </c>
      <c r="L503" s="152"/>
      <c r="M503" s="152">
        <f>SUMIF('Flt III'!D:D,A503,'Flt III'!F:F)/3.2808^3</f>
        <v>0</v>
      </c>
      <c r="N503" s="152">
        <f>SUMIF('Flt IIa'!A:A,A503,'Flt IIa'!H:H)</f>
        <v>0</v>
      </c>
      <c r="O503" s="152"/>
      <c r="P503" s="148">
        <f>IF(M503=0,P504+P506+P508,M503)</f>
        <v>658.10752226855902</v>
      </c>
      <c r="Q503" s="148">
        <f>IF(N503=0,Q504+Q506+Q508,N503)</f>
        <v>0</v>
      </c>
    </row>
    <row r="504" spans="1:17" s="132" customFormat="1">
      <c r="A504" s="141">
        <v>4.1509999999999998</v>
      </c>
      <c r="B504" s="141"/>
      <c r="C504" s="142">
        <f>IF(H504=0,SUM(C505),H504)</f>
        <v>83.614769498830455</v>
      </c>
      <c r="D504" s="142">
        <f t="shared" ref="D504:F504" si="335">IF(I504=0,SUM(D505),I504)</f>
        <v>0</v>
      </c>
      <c r="E504" s="142">
        <f t="shared" si="335"/>
        <v>0</v>
      </c>
      <c r="F504" s="142">
        <f t="shared" si="335"/>
        <v>0</v>
      </c>
      <c r="H504" s="153">
        <f>SUMIF('Flt III'!D:D,A504,'Flt III'!E:E)/3.2808^2</f>
        <v>0</v>
      </c>
      <c r="I504" s="153">
        <f>SUMIF('Flt IIa'!A:A,A504,'Flt IIa'!G:G)</f>
        <v>0</v>
      </c>
      <c r="J504" s="153">
        <f>SUMIF(Comp!$A$75:$A$400,Areas!A504,Comp!$F$75:$F$400)</f>
        <v>0</v>
      </c>
      <c r="K504" s="153">
        <f>SUMIF(Comp!$A$75:$A$400,Areas!A504,Comp!$G$75:$G$400)</f>
        <v>0</v>
      </c>
      <c r="L504" s="153"/>
      <c r="M504" s="153">
        <f>SUMIF('Flt III'!D:D,A504,'Flt III'!F:F)/3.2808^3</f>
        <v>0</v>
      </c>
      <c r="N504" s="153">
        <f>SUMIF('Flt IIa'!A:A,A504,'Flt IIa'!H:H)</f>
        <v>0</v>
      </c>
      <c r="O504" s="153"/>
      <c r="P504" s="142">
        <f>IF(M504=0,SUM(P505),M504)</f>
        <v>446.6579151782264</v>
      </c>
      <c r="Q504" s="142">
        <f>IF(N504=0,SUM(Q505),N504)</f>
        <v>0</v>
      </c>
    </row>
    <row r="505" spans="1:17" s="147" customFormat="1">
      <c r="A505" s="145" t="s">
        <v>477</v>
      </c>
      <c r="B505" s="145"/>
      <c r="C505" s="146">
        <f t="shared" ref="C505:D505" si="336">H505</f>
        <v>83.614769498830455</v>
      </c>
      <c r="D505" s="146">
        <f t="shared" si="336"/>
        <v>0</v>
      </c>
      <c r="E505" s="146">
        <f t="shared" si="314"/>
        <v>0</v>
      </c>
      <c r="F505" s="146">
        <f t="shared" si="314"/>
        <v>0</v>
      </c>
      <c r="H505" s="154">
        <f>SUMIF('Flt III'!D:D,A505,'Flt III'!E:E)/3.2808^2</f>
        <v>83.614769498830455</v>
      </c>
      <c r="I505" s="154">
        <f>SUMIF('Flt IIa'!A:A,A505,'Flt IIa'!G:G)</f>
        <v>0</v>
      </c>
      <c r="J505" s="154">
        <f>SUMIF(Comp!$A$75:$A$400,Areas!A505,Comp!$F$75:$F$400)</f>
        <v>0</v>
      </c>
      <c r="K505" s="154">
        <f>SUMIF(Comp!$A$75:$A$400,Areas!A505,Comp!$G$75:$G$400)</f>
        <v>0</v>
      </c>
      <c r="L505" s="154"/>
      <c r="M505" s="154">
        <f>SUMIF('Flt III'!D:D,A505,'Flt III'!F:F)/3.2808^3</f>
        <v>446.6579151782264</v>
      </c>
      <c r="N505" s="154">
        <f>SUMIF('Flt IIa'!A:A,A505,'Flt IIa'!H:H)</f>
        <v>0</v>
      </c>
      <c r="O505" s="154"/>
      <c r="P505" s="146">
        <f>M505</f>
        <v>446.6579151782264</v>
      </c>
      <c r="Q505" s="146">
        <f>N505</f>
        <v>0</v>
      </c>
    </row>
    <row r="506" spans="1:17" s="132" customFormat="1">
      <c r="A506" s="141">
        <v>4.1520000000000001</v>
      </c>
      <c r="B506" s="141"/>
      <c r="C506" s="142">
        <f>IF(H506=0,SUM(C507),H506)</f>
        <v>78.133356831684907</v>
      </c>
      <c r="D506" s="142">
        <f t="shared" ref="D506" si="337">IF(I506=0,SUM(D507),I506)</f>
        <v>0</v>
      </c>
      <c r="E506" s="142">
        <f t="shared" ref="E506" si="338">IF(J506=0,SUM(E507),J506)</f>
        <v>0</v>
      </c>
      <c r="F506" s="142">
        <f t="shared" ref="F506" si="339">IF(K506=0,SUM(F507),K506)</f>
        <v>0</v>
      </c>
      <c r="H506" s="153">
        <f>SUMIF('Flt III'!D:D,A506,'Flt III'!E:E)/3.2808^2</f>
        <v>0</v>
      </c>
      <c r="I506" s="153">
        <f>SUMIF('Flt IIa'!A:A,A506,'Flt IIa'!G:G)</f>
        <v>0</v>
      </c>
      <c r="J506" s="153">
        <f>SUMIF(Comp!$A$75:$A$400,Areas!A506,Comp!$F$75:$F$400)</f>
        <v>0</v>
      </c>
      <c r="K506" s="153">
        <f>SUMIF(Comp!$A$75:$A$400,Areas!A506,Comp!$G$75:$G$400)</f>
        <v>0</v>
      </c>
      <c r="L506" s="153"/>
      <c r="M506" s="153">
        <f>SUMIF('Flt III'!D:D,A506,'Flt III'!F:F)/3.2808^3</f>
        <v>0</v>
      </c>
      <c r="N506" s="153">
        <f>SUMIF('Flt IIa'!A:A,A506,'Flt IIa'!H:H)</f>
        <v>0</v>
      </c>
      <c r="O506" s="153"/>
      <c r="P506" s="142">
        <f>IF(M506=0,SUM(P507),M506)</f>
        <v>211.44960709033265</v>
      </c>
      <c r="Q506" s="142">
        <f>IF(N506=0,SUM(Q507),N506)</f>
        <v>0</v>
      </c>
    </row>
    <row r="507" spans="1:17" s="147" customFormat="1">
      <c r="A507" s="145" t="s">
        <v>464</v>
      </c>
      <c r="B507" s="145"/>
      <c r="C507" s="146">
        <f t="shared" ref="C507:D508" si="340">H507</f>
        <v>78.133356831684907</v>
      </c>
      <c r="D507" s="146">
        <f t="shared" si="340"/>
        <v>0</v>
      </c>
      <c r="E507" s="146">
        <f t="shared" si="314"/>
        <v>0</v>
      </c>
      <c r="F507" s="146">
        <f t="shared" si="314"/>
        <v>0</v>
      </c>
      <c r="H507" s="154">
        <f>SUMIF('Flt III'!D:D,A507,'Flt III'!E:E)/3.2808^2</f>
        <v>78.133356831684907</v>
      </c>
      <c r="I507" s="154">
        <f>SUMIF('Flt IIa'!A:A,A507,'Flt IIa'!G:G)</f>
        <v>0</v>
      </c>
      <c r="J507" s="154">
        <f>SUMIF(Comp!$A$75:$A$400,Areas!A507,Comp!$F$75:$F$400)</f>
        <v>0</v>
      </c>
      <c r="K507" s="154">
        <f>SUMIF(Comp!$A$75:$A$400,Areas!A507,Comp!$G$75:$G$400)</f>
        <v>0</v>
      </c>
      <c r="L507" s="154"/>
      <c r="M507" s="154">
        <f>SUMIF('Flt III'!D:D,A507,'Flt III'!F:F)/3.2808^3</f>
        <v>211.44960709033265</v>
      </c>
      <c r="N507" s="154">
        <f>SUMIF('Flt IIa'!A:A,A507,'Flt IIa'!H:H)</f>
        <v>0</v>
      </c>
      <c r="O507" s="154"/>
      <c r="P507" s="146">
        <f>M507</f>
        <v>211.44960709033265</v>
      </c>
      <c r="Q507" s="146">
        <f>N507</f>
        <v>0</v>
      </c>
    </row>
    <row r="508" spans="1:17" s="132" customFormat="1">
      <c r="A508" s="141">
        <v>4.1529999999999996</v>
      </c>
      <c r="B508" s="141"/>
      <c r="C508" s="142">
        <f t="shared" si="340"/>
        <v>0</v>
      </c>
      <c r="D508" s="142">
        <f t="shared" si="340"/>
        <v>0</v>
      </c>
      <c r="E508" s="142">
        <f t="shared" si="314"/>
        <v>0</v>
      </c>
      <c r="F508" s="142">
        <f t="shared" si="314"/>
        <v>0</v>
      </c>
      <c r="H508" s="153">
        <f>SUMIF('Flt III'!D:D,A508,'Flt III'!E:E)/3.2808^2</f>
        <v>0</v>
      </c>
      <c r="I508" s="153">
        <f>SUMIF('Flt IIa'!A:A,A508,'Flt IIa'!G:G)</f>
        <v>0</v>
      </c>
      <c r="J508" s="153">
        <f>SUMIF(Comp!$A$75:$A$400,Areas!A508,Comp!$F$75:$F$400)</f>
        <v>0</v>
      </c>
      <c r="K508" s="153">
        <f>SUMIF(Comp!$A$75:$A$400,Areas!A508,Comp!$G$75:$G$400)</f>
        <v>0</v>
      </c>
      <c r="L508" s="153"/>
      <c r="M508" s="153">
        <f>SUMIF('Flt III'!D:D,A508,'Flt III'!F:F)/3.2808^3</f>
        <v>0</v>
      </c>
      <c r="N508" s="153">
        <f>SUMIF('Flt IIa'!A:A,A508,'Flt IIa'!H:H)</f>
        <v>0</v>
      </c>
      <c r="O508" s="153"/>
      <c r="P508" s="142">
        <f>M508</f>
        <v>0</v>
      </c>
      <c r="Q508" s="142">
        <f>N508</f>
        <v>0</v>
      </c>
    </row>
    <row r="509" spans="1:17" s="133" customFormat="1">
      <c r="A509" s="139">
        <v>4.17</v>
      </c>
      <c r="B509" s="133" t="str">
        <f>Comp!B377</f>
        <v>AUX PROPULSION SYSTEMS</v>
      </c>
      <c r="C509" s="148">
        <f>H509</f>
        <v>0</v>
      </c>
      <c r="D509" s="148">
        <f>I509</f>
        <v>0</v>
      </c>
      <c r="E509" s="148">
        <f t="shared" si="314"/>
        <v>0</v>
      </c>
      <c r="F509" s="148">
        <f t="shared" si="314"/>
        <v>0</v>
      </c>
      <c r="H509" s="152">
        <f>SUMIF('Flt III'!D:D,A509,'Flt III'!E:E)/3.2808^2</f>
        <v>0</v>
      </c>
      <c r="I509" s="152">
        <f>SUMIF('Flt IIa'!A:A,A509,'Flt IIa'!G:G)</f>
        <v>0</v>
      </c>
      <c r="J509" s="152">
        <f>SUMIF(Comp!$A$75:$A$400,Areas!A509,Comp!$F$75:$F$400)</f>
        <v>0</v>
      </c>
      <c r="K509" s="152">
        <f>SUMIF(Comp!$A$75:$A$400,Areas!A509,Comp!$G$75:$G$400)</f>
        <v>0</v>
      </c>
      <c r="L509" s="152"/>
      <c r="M509" s="152">
        <f>SUMIF('Flt III'!D:D,A509,'Flt III'!F:F)/3.2808^3</f>
        <v>0</v>
      </c>
      <c r="N509" s="152">
        <f>SUMIF('Flt IIa'!A:A,A509,'Flt IIa'!H:H)</f>
        <v>0</v>
      </c>
      <c r="O509" s="152"/>
      <c r="P509" s="148">
        <f>M509</f>
        <v>0</v>
      </c>
      <c r="Q509" s="148">
        <f>N509</f>
        <v>0</v>
      </c>
    </row>
    <row r="510" spans="1:17" s="138" customFormat="1">
      <c r="A510" s="136">
        <v>4.2</v>
      </c>
      <c r="B510" s="138" t="str">
        <f>Comp!B378</f>
        <v>PROPULSOR &amp; TRANSMISSION SYST</v>
      </c>
      <c r="C510" s="149">
        <f>C511+C514+C515+C516</f>
        <v>0</v>
      </c>
      <c r="D510" s="149">
        <f>D511+D514+D515+D516</f>
        <v>0</v>
      </c>
      <c r="E510" s="137">
        <f t="shared" si="314"/>
        <v>0</v>
      </c>
      <c r="F510" s="137">
        <f t="shared" si="314"/>
        <v>0</v>
      </c>
      <c r="H510" s="151">
        <f>SUMIF('Flt III'!D:D,A510,'Flt III'!E:E)/3.2808^2</f>
        <v>0</v>
      </c>
      <c r="I510" s="151">
        <f>SUMIF('Flt IIa'!A:A,A510,'Flt IIa'!G:G)</f>
        <v>0</v>
      </c>
      <c r="J510" s="151">
        <f>SUMIF(Comp!$A$75:$A$400,Areas!A510,Comp!$F$75:$F$400)</f>
        <v>0</v>
      </c>
      <c r="K510" s="151">
        <f>SUMIF(Comp!$A$75:$A$400,Areas!A510,Comp!$G$75:$G$400)</f>
        <v>0</v>
      </c>
      <c r="L510" s="151"/>
      <c r="M510" s="151">
        <f>SUMIF('Flt III'!D:D,A510,'Flt III'!F:F)/3.2808^3</f>
        <v>0</v>
      </c>
      <c r="N510" s="151">
        <f>SUMIF('Flt IIa'!A:A,A510,'Flt IIa'!H:H)</f>
        <v>0</v>
      </c>
      <c r="O510" s="151"/>
      <c r="P510" s="149">
        <f>P511+P514+P515+P516</f>
        <v>9.996211504337408</v>
      </c>
      <c r="Q510" s="149">
        <f>Q511+Q514+Q515+Q516</f>
        <v>0</v>
      </c>
    </row>
    <row r="511" spans="1:17" s="133" customFormat="1">
      <c r="A511" s="139">
        <v>4.21</v>
      </c>
      <c r="B511" s="133" t="str">
        <f>Comp!B379</f>
        <v>SCREW PROPELLER</v>
      </c>
      <c r="C511" s="148">
        <f>IF(H511=0,SUM(C512:C513),H511)</f>
        <v>0</v>
      </c>
      <c r="D511" s="148">
        <f t="shared" ref="D511:F511" si="341">IF(I511=0,SUM(D512:D513),I511)</f>
        <v>0</v>
      </c>
      <c r="E511" s="148">
        <f t="shared" si="341"/>
        <v>0</v>
      </c>
      <c r="F511" s="148">
        <f t="shared" si="341"/>
        <v>0</v>
      </c>
      <c r="H511" s="152">
        <f>SUMIF('Flt III'!D:D,A511,'Flt III'!E:E)/3.2808^2</f>
        <v>0</v>
      </c>
      <c r="I511" s="152">
        <f>SUMIF('Flt IIa'!A:A,A511,'Flt IIa'!G:G)</f>
        <v>0</v>
      </c>
      <c r="J511" s="152">
        <f>SUMIF(Comp!$A$75:$A$400,Areas!A511,Comp!$F$75:$F$400)</f>
        <v>0</v>
      </c>
      <c r="K511" s="152">
        <f>SUMIF(Comp!$A$75:$A$400,Areas!A511,Comp!$G$75:$G$400)</f>
        <v>0</v>
      </c>
      <c r="L511" s="152"/>
      <c r="M511" s="152">
        <f>SUMIF('Flt III'!D:D,A511,'Flt III'!F:F)/3.2808^3</f>
        <v>0</v>
      </c>
      <c r="N511" s="152">
        <f>SUMIF('Flt IIa'!A:A,A511,'Flt IIa'!H:H)</f>
        <v>0</v>
      </c>
      <c r="O511" s="152"/>
      <c r="P511" s="148">
        <f>IF(M511=0,SUM(P512:P513),M511)</f>
        <v>9.996211504337408</v>
      </c>
      <c r="Q511" s="148">
        <f>IF(N511=0,SUM(Q512:Q513),N511)</f>
        <v>0</v>
      </c>
    </row>
    <row r="512" spans="1:17" s="147" customFormat="1">
      <c r="A512" s="145">
        <v>4.2100099999999996</v>
      </c>
      <c r="B512" s="147" t="str">
        <f>Comp!B380</f>
        <v>PROP SHAFT ALLEY</v>
      </c>
      <c r="C512" s="146">
        <f t="shared" ref="C512:D513" si="342">H512</f>
        <v>0</v>
      </c>
      <c r="D512" s="146">
        <f t="shared" si="342"/>
        <v>0</v>
      </c>
      <c r="E512" s="146">
        <f t="shared" si="314"/>
        <v>0</v>
      </c>
      <c r="F512" s="146">
        <f t="shared" si="314"/>
        <v>0</v>
      </c>
      <c r="H512" s="154">
        <f>SUMIF('Flt III'!D:D,A512,'Flt III'!E:E)/3.2808^2</f>
        <v>0</v>
      </c>
      <c r="I512" s="154">
        <f>SUMIF('Flt IIa'!A:A,A512,'Flt IIa'!G:G)</f>
        <v>0</v>
      </c>
      <c r="J512" s="154">
        <f>SUMIF(Comp!$A$75:$A$400,Areas!A512,Comp!$F$75:$F$400)</f>
        <v>0</v>
      </c>
      <c r="K512" s="154">
        <f>SUMIF(Comp!$A$75:$A$400,Areas!A512,Comp!$G$75:$G$400)</f>
        <v>0</v>
      </c>
      <c r="L512" s="154"/>
      <c r="M512" s="154">
        <f>SUMIF('Flt III'!D:D,A512,'Flt III'!F:F)/3.2808^3</f>
        <v>0</v>
      </c>
      <c r="N512" s="154">
        <f>SUMIF('Flt IIa'!A:A,A512,'Flt IIa'!H:H)</f>
        <v>0</v>
      </c>
      <c r="O512" s="154"/>
      <c r="P512" s="146">
        <f>M512</f>
        <v>0</v>
      </c>
      <c r="Q512" s="146">
        <f>N512</f>
        <v>0</v>
      </c>
    </row>
    <row r="513" spans="1:17" s="147" customFormat="1">
      <c r="A513" s="145" t="s">
        <v>455</v>
      </c>
      <c r="B513" s="145"/>
      <c r="C513" s="146">
        <f t="shared" si="342"/>
        <v>0</v>
      </c>
      <c r="D513" s="146">
        <f t="shared" si="342"/>
        <v>0</v>
      </c>
      <c r="E513" s="146">
        <f t="shared" si="314"/>
        <v>0</v>
      </c>
      <c r="F513" s="146">
        <f t="shared" si="314"/>
        <v>0</v>
      </c>
      <c r="H513" s="154">
        <f>SUMIF('Flt III'!D:D,A513,'Flt III'!E:E)/3.2808^2</f>
        <v>0</v>
      </c>
      <c r="I513" s="154">
        <f>SUMIF('Flt IIa'!A:A,A513,'Flt IIa'!G:G)</f>
        <v>0</v>
      </c>
      <c r="J513" s="154">
        <f>SUMIF(Comp!$A$75:$A$400,Areas!A513,Comp!$F$75:$F$400)</f>
        <v>0</v>
      </c>
      <c r="K513" s="154">
        <f>SUMIF(Comp!$A$75:$A$400,Areas!A513,Comp!$G$75:$G$400)</f>
        <v>0</v>
      </c>
      <c r="L513" s="154"/>
      <c r="M513" s="154">
        <f>SUMIF('Flt III'!D:D,A513,'Flt III'!F:F)/3.2808^3</f>
        <v>9.996211504337408</v>
      </c>
      <c r="N513" s="154">
        <f>SUMIF('Flt IIa'!A:A,A513,'Flt IIa'!H:H)</f>
        <v>0</v>
      </c>
      <c r="O513" s="154"/>
      <c r="P513" s="146">
        <f>M513</f>
        <v>9.996211504337408</v>
      </c>
      <c r="Q513" s="146">
        <f>N513</f>
        <v>0</v>
      </c>
    </row>
    <row r="514" spans="1:17" s="133" customFormat="1">
      <c r="A514" s="139">
        <v>4.22</v>
      </c>
      <c r="B514" s="133" t="str">
        <f>Comp!B381</f>
        <v>CYCLOIDAL PROPELLER ROOMS</v>
      </c>
      <c r="C514" s="148">
        <f>H514</f>
        <v>0</v>
      </c>
      <c r="D514" s="148">
        <f>I514</f>
        <v>0</v>
      </c>
      <c r="E514" s="148">
        <f t="shared" si="314"/>
        <v>0</v>
      </c>
      <c r="F514" s="148">
        <f t="shared" si="314"/>
        <v>0</v>
      </c>
      <c r="H514" s="152">
        <f>SUMIF('Flt III'!D:D,A514,'Flt III'!E:E)/3.2808^2</f>
        <v>0</v>
      </c>
      <c r="I514" s="152">
        <f>SUMIF('Flt IIa'!A:A,A514,'Flt IIa'!G:G)</f>
        <v>0</v>
      </c>
      <c r="J514" s="152">
        <f>SUMIF(Comp!$A$75:$A$400,Areas!A514,Comp!$F$75:$F$400)</f>
        <v>0</v>
      </c>
      <c r="K514" s="152">
        <f>SUMIF(Comp!$A$75:$A$400,Areas!A514,Comp!$G$75:$G$400)</f>
        <v>0</v>
      </c>
      <c r="L514" s="152"/>
      <c r="M514" s="152">
        <f>SUMIF('Flt III'!D:D,A514,'Flt III'!F:F)/3.2808^3</f>
        <v>0</v>
      </c>
      <c r="N514" s="152">
        <f>SUMIF('Flt IIa'!A:A,A514,'Flt IIa'!H:H)</f>
        <v>0</v>
      </c>
      <c r="O514" s="152"/>
      <c r="P514" s="148">
        <f>M514</f>
        <v>0</v>
      </c>
      <c r="Q514" s="148">
        <f>N514</f>
        <v>0</v>
      </c>
    </row>
    <row r="515" spans="1:17" s="133" customFormat="1">
      <c r="A515" s="139">
        <v>4.2300000000000004</v>
      </c>
      <c r="B515" s="133" t="str">
        <f>Comp!B382</f>
        <v>WATERJET ROOMS</v>
      </c>
      <c r="C515" s="148">
        <f t="shared" ref="C515:D516" si="343">H515</f>
        <v>0</v>
      </c>
      <c r="D515" s="148">
        <f t="shared" si="343"/>
        <v>0</v>
      </c>
      <c r="E515" s="148">
        <f t="shared" si="314"/>
        <v>0</v>
      </c>
      <c r="F515" s="148">
        <f t="shared" si="314"/>
        <v>0</v>
      </c>
      <c r="H515" s="152">
        <f>SUMIF('Flt III'!D:D,A515,'Flt III'!E:E)/3.2808^2</f>
        <v>0</v>
      </c>
      <c r="I515" s="152">
        <f>SUMIF('Flt IIa'!A:A,A515,'Flt IIa'!G:G)</f>
        <v>0</v>
      </c>
      <c r="J515" s="152">
        <f>SUMIF(Comp!$A$75:$A$400,Areas!A515,Comp!$F$75:$F$400)</f>
        <v>0</v>
      </c>
      <c r="K515" s="152">
        <f>SUMIF(Comp!$A$75:$A$400,Areas!A515,Comp!$G$75:$G$400)</f>
        <v>0</v>
      </c>
      <c r="L515" s="152"/>
      <c r="M515" s="152">
        <f>SUMIF('Flt III'!D:D,A515,'Flt III'!F:F)/3.2808^3</f>
        <v>0</v>
      </c>
      <c r="N515" s="152">
        <f>SUMIF('Flt IIa'!A:A,A515,'Flt IIa'!H:H)</f>
        <v>0</v>
      </c>
      <c r="O515" s="152"/>
      <c r="P515" s="148">
        <f t="shared" ref="P515:Q516" si="344">M515</f>
        <v>0</v>
      </c>
      <c r="Q515" s="148">
        <f t="shared" si="344"/>
        <v>0</v>
      </c>
    </row>
    <row r="516" spans="1:17" s="133" customFormat="1">
      <c r="A516" s="139">
        <v>4.24</v>
      </c>
      <c r="B516" s="133" t="str">
        <f>Comp!B383</f>
        <v>AIR FAN ROOMS</v>
      </c>
      <c r="C516" s="148">
        <f t="shared" si="343"/>
        <v>0</v>
      </c>
      <c r="D516" s="148">
        <f t="shared" si="343"/>
        <v>0</v>
      </c>
      <c r="E516" s="148">
        <f t="shared" si="314"/>
        <v>0</v>
      </c>
      <c r="F516" s="148">
        <f t="shared" si="314"/>
        <v>0</v>
      </c>
      <c r="H516" s="152">
        <f>SUMIF('Flt III'!D:D,A516,'Flt III'!E:E)/3.2808^2</f>
        <v>0</v>
      </c>
      <c r="I516" s="152">
        <f>SUMIF('Flt IIa'!A:A,A516,'Flt IIa'!G:G)</f>
        <v>0</v>
      </c>
      <c r="J516" s="152">
        <f>SUMIF(Comp!$A$75:$A$400,Areas!A516,Comp!$F$75:$F$400)</f>
        <v>0</v>
      </c>
      <c r="K516" s="152">
        <f>SUMIF(Comp!$A$75:$A$400,Areas!A516,Comp!$G$75:$G$400)</f>
        <v>0</v>
      </c>
      <c r="L516" s="152"/>
      <c r="M516" s="152">
        <f>SUMIF('Flt III'!D:D,A516,'Flt III'!F:F)/3.2808^3</f>
        <v>0</v>
      </c>
      <c r="N516" s="152">
        <f>SUMIF('Flt IIa'!A:A,A516,'Flt IIa'!H:H)</f>
        <v>0</v>
      </c>
      <c r="O516" s="152"/>
      <c r="P516" s="148">
        <f t="shared" si="344"/>
        <v>0</v>
      </c>
      <c r="Q516" s="148">
        <f t="shared" si="344"/>
        <v>0</v>
      </c>
    </row>
    <row r="517" spans="1:17" s="138" customFormat="1">
      <c r="A517" s="136">
        <v>4.3</v>
      </c>
      <c r="B517" s="138" t="str">
        <f>Comp!B384</f>
        <v>AUX MACHINERY</v>
      </c>
      <c r="C517" s="149">
        <f>IF(H517=0,C518+C520+C524+C536+C540+C541,H517)</f>
        <v>500.85246929799439</v>
      </c>
      <c r="D517" s="149">
        <f t="shared" ref="D517:F517" si="345">IF(I517=0,D518+D520+D524+D536+D540+D541,I517)</f>
        <v>372.35538432000004</v>
      </c>
      <c r="E517" s="149">
        <f t="shared" si="345"/>
        <v>-436.20000000000005</v>
      </c>
      <c r="F517" s="149">
        <f t="shared" si="345"/>
        <v>-206.20000000000002</v>
      </c>
      <c r="H517" s="151">
        <f>SUMIF('Flt III'!D:D,A517,'Flt III'!E:E)/3.2808^2</f>
        <v>0</v>
      </c>
      <c r="I517" s="151">
        <f>SUMIF('Flt IIa'!A:A,A517,'Flt IIa'!G:G)</f>
        <v>0</v>
      </c>
      <c r="J517" s="151">
        <f>SUMIF(Comp!$A$75:$A$400,Areas!A517,Comp!$F$75:$F$400)</f>
        <v>-436.20000000000005</v>
      </c>
      <c r="K517" s="151">
        <f>SUMIF(Comp!$A$75:$A$400,Areas!A517,Comp!$G$75:$G$400)</f>
        <v>-206.20000000000002</v>
      </c>
      <c r="L517" s="151"/>
      <c r="M517" s="151">
        <f>SUMIF('Flt III'!D:D,A517,'Flt III'!F:F)/3.2808^3</f>
        <v>0</v>
      </c>
      <c r="N517" s="151">
        <f>SUMIF('Flt IIa'!A:A,A517,'Flt IIa'!H:H)</f>
        <v>0</v>
      </c>
      <c r="O517" s="151"/>
      <c r="P517" s="149">
        <f>IF(M517=0,P518+P520+P524+P536+P540+P541,M517)</f>
        <v>2605.244924643177</v>
      </c>
      <c r="Q517" s="149">
        <f>IF(N517=0,Q518+Q520+Q524+Q536+Q540+Q541,N517)</f>
        <v>2909.0746428509992</v>
      </c>
    </row>
    <row r="518" spans="1:17" s="133" customFormat="1">
      <c r="A518" s="139">
        <v>4.3099999999999996</v>
      </c>
      <c r="B518" s="133" t="str">
        <f>Comp!B385</f>
        <v>GENERAL (AUX MACH DELTA)</v>
      </c>
      <c r="C518" s="148">
        <f>IF(H518=0,C519,H518)</f>
        <v>0</v>
      </c>
      <c r="D518" s="148">
        <f t="shared" ref="D518:F518" si="346">IF(I518=0,D519,I518)</f>
        <v>0</v>
      </c>
      <c r="E518" s="148">
        <f t="shared" si="346"/>
        <v>-1033.5</v>
      </c>
      <c r="F518" s="148">
        <f t="shared" si="346"/>
        <v>-809.9</v>
      </c>
      <c r="H518" s="152">
        <f>SUMIF('Flt III'!D:D,A518,'Flt III'!E:E)/3.2808^2</f>
        <v>0</v>
      </c>
      <c r="I518" s="152">
        <f>SUMIF('Flt IIa'!A:A,A518,'Flt IIa'!G:G)</f>
        <v>0</v>
      </c>
      <c r="J518" s="152">
        <f>SUMIF(Comp!$A$75:$A$400,Areas!A518,Comp!$F$75:$F$400)</f>
        <v>-1033.5</v>
      </c>
      <c r="K518" s="152">
        <f>SUMIF(Comp!$A$75:$A$400,Areas!A518,Comp!$G$75:$G$400)</f>
        <v>-809.9</v>
      </c>
      <c r="L518" s="152"/>
      <c r="M518" s="152">
        <f>SUMIF('Flt III'!D:D,A518,'Flt III'!F:F)/3.2808^3</f>
        <v>0</v>
      </c>
      <c r="N518" s="152">
        <f>SUMIF('Flt IIa'!A:A,A518,'Flt IIa'!H:H)</f>
        <v>1227.6485848379998</v>
      </c>
      <c r="O518" s="152"/>
      <c r="P518" s="148">
        <f>IF(M518=0,P519,M518)</f>
        <v>1227.6933528584814</v>
      </c>
      <c r="Q518" s="148">
        <f>IF(N518=0,Q519,N518)</f>
        <v>1227.6485848379998</v>
      </c>
    </row>
    <row r="519" spans="1:17" s="147" customFormat="1">
      <c r="A519" s="145" t="s">
        <v>448</v>
      </c>
      <c r="C519" s="146">
        <f t="shared" ref="C519:D519" si="347">H519</f>
        <v>0</v>
      </c>
      <c r="D519" s="146">
        <f t="shared" si="347"/>
        <v>0</v>
      </c>
      <c r="E519" s="146">
        <f t="shared" si="314"/>
        <v>0</v>
      </c>
      <c r="F519" s="146">
        <f t="shared" si="314"/>
        <v>0</v>
      </c>
      <c r="H519" s="154">
        <f>SUMIF('Flt III'!D:D,A519,'Flt III'!E:E)/3.2808^2</f>
        <v>0</v>
      </c>
      <c r="I519" s="154">
        <f>SUMIF('Flt IIa'!A:A,A519,'Flt IIa'!G:G)</f>
        <v>0</v>
      </c>
      <c r="J519" s="154">
        <f>SUMIF(Comp!$A$75:$A$400,Areas!A519,Comp!$F$75:$F$400)</f>
        <v>0</v>
      </c>
      <c r="K519" s="154">
        <f>SUMIF(Comp!$A$75:$A$400,Areas!A519,Comp!$G$75:$G$400)</f>
        <v>0</v>
      </c>
      <c r="L519" s="154"/>
      <c r="M519" s="154">
        <f>SUMIF('Flt III'!D:D,A519,'Flt III'!F:F)/3.2808^3</f>
        <v>1227.6933528584814</v>
      </c>
      <c r="N519" s="154">
        <f>SUMIF('Flt IIa'!A:A,A519,'Flt IIa'!H:H)</f>
        <v>0</v>
      </c>
      <c r="O519" s="154"/>
      <c r="P519" s="146">
        <f>M519</f>
        <v>1227.6933528584814</v>
      </c>
      <c r="Q519" s="146">
        <f>N519</f>
        <v>0</v>
      </c>
    </row>
    <row r="520" spans="1:17" s="133" customFormat="1">
      <c r="A520" s="139">
        <v>4.32</v>
      </c>
      <c r="B520" s="133" t="str">
        <f>Comp!B386</f>
        <v>A/C &amp; REFRIGERATION</v>
      </c>
      <c r="C520" s="148">
        <f>IF(H520=0,C521,H520)</f>
        <v>1.6722953899766091</v>
      </c>
      <c r="D520" s="148">
        <f t="shared" ref="D520:F520" si="348">IF(I520=0,D521,I520)</f>
        <v>15.050292480000001</v>
      </c>
      <c r="E520" s="148">
        <f t="shared" si="348"/>
        <v>0</v>
      </c>
      <c r="F520" s="148">
        <f t="shared" si="348"/>
        <v>0</v>
      </c>
      <c r="H520" s="152">
        <f>SUMIF('Flt III'!D:D,A520,'Flt III'!E:E)/3.2808^2</f>
        <v>0</v>
      </c>
      <c r="I520" s="152">
        <f>SUMIF('Flt IIa'!A:A,A520,'Flt IIa'!G:G)</f>
        <v>15.050292480000001</v>
      </c>
      <c r="J520" s="152">
        <f>SUMIF(Comp!$A$75:$A$400,Areas!A520,Comp!$F$75:$F$400)</f>
        <v>0</v>
      </c>
      <c r="K520" s="152">
        <f>SUMIF(Comp!$A$75:$A$400,Areas!A520,Comp!$G$75:$G$400)</f>
        <v>0</v>
      </c>
      <c r="L520" s="152"/>
      <c r="M520" s="152">
        <f>SUMIF('Flt III'!D:D,A520,'Flt III'!F:F)/3.2808^3</f>
        <v>0</v>
      </c>
      <c r="N520" s="152">
        <f>SUMIF('Flt IIa'!A:A,A520,'Flt IIa'!H:H)</f>
        <v>381.59783017199999</v>
      </c>
      <c r="O520" s="152"/>
      <c r="P520" s="148">
        <f>IF(M520=0,P521,M520)</f>
        <v>4.1627283035059461</v>
      </c>
      <c r="Q520" s="148">
        <f>IF(N520=0,Q521,N520)</f>
        <v>381.59783017199999</v>
      </c>
    </row>
    <row r="521" spans="1:17" s="147" customFormat="1">
      <c r="A521" s="145" t="s">
        <v>440</v>
      </c>
      <c r="B521" s="145"/>
      <c r="C521" s="146">
        <f t="shared" ref="C521:D523" si="349">H521</f>
        <v>1.6722953899766091</v>
      </c>
      <c r="D521" s="146">
        <f t="shared" si="349"/>
        <v>0</v>
      </c>
      <c r="E521" s="146">
        <f t="shared" si="314"/>
        <v>0</v>
      </c>
      <c r="F521" s="146">
        <f t="shared" si="314"/>
        <v>0</v>
      </c>
      <c r="H521" s="154">
        <f>SUMIF('Flt III'!D:D,A521,'Flt III'!E:E)/3.2808^2</f>
        <v>1.6722953899766091</v>
      </c>
      <c r="I521" s="154">
        <f>SUMIF('Flt IIa'!A:A,A521,'Flt IIa'!G:G)</f>
        <v>0</v>
      </c>
      <c r="J521" s="154">
        <f>SUMIF(Comp!$A$75:$A$400,Areas!A521,Comp!$F$75:$F$400)</f>
        <v>0</v>
      </c>
      <c r="K521" s="154">
        <f>SUMIF(Comp!$A$75:$A$400,Areas!A521,Comp!$G$75:$G$400)</f>
        <v>0</v>
      </c>
      <c r="L521" s="154"/>
      <c r="M521" s="154">
        <f>SUMIF('Flt III'!D:D,A521,'Flt III'!F:F)/3.2808^3</f>
        <v>4.1627283035059461</v>
      </c>
      <c r="N521" s="154">
        <f>SUMIF('Flt IIa'!A:A,A521,'Flt IIa'!H:H)</f>
        <v>0</v>
      </c>
      <c r="O521" s="154"/>
      <c r="P521" s="146">
        <f>M521</f>
        <v>4.1627283035059461</v>
      </c>
      <c r="Q521" s="146">
        <f>N521</f>
        <v>0</v>
      </c>
    </row>
    <row r="522" spans="1:17" s="132" customFormat="1">
      <c r="A522" s="141">
        <v>4.3209999999999997</v>
      </c>
      <c r="B522" s="132" t="str">
        <f>Comp!B387</f>
        <v>A/C (INCL VENT)</v>
      </c>
      <c r="C522" s="142">
        <f t="shared" si="349"/>
        <v>0</v>
      </c>
      <c r="D522" s="142">
        <f t="shared" si="349"/>
        <v>0</v>
      </c>
      <c r="E522" s="142">
        <f t="shared" si="314"/>
        <v>0</v>
      </c>
      <c r="F522" s="142">
        <f t="shared" si="314"/>
        <v>0</v>
      </c>
      <c r="H522" s="153">
        <f>SUMIF('Flt III'!D:D,A522,'Flt III'!E:E)/3.2808^2</f>
        <v>0</v>
      </c>
      <c r="I522" s="153">
        <f>SUMIF('Flt IIa'!A:A,A522,'Flt IIa'!G:G)</f>
        <v>0</v>
      </c>
      <c r="J522" s="153">
        <f>SUMIF(Comp!$A$75:$A$400,Areas!A522,Comp!$F$75:$F$400)</f>
        <v>0</v>
      </c>
      <c r="K522" s="153">
        <f>SUMIF(Comp!$A$75:$A$400,Areas!A522,Comp!$G$75:$G$400)</f>
        <v>0</v>
      </c>
      <c r="L522" s="153"/>
      <c r="M522" s="153">
        <f>SUMIF('Flt III'!D:D,A522,'Flt III'!F:F)/3.2808^3</f>
        <v>0</v>
      </c>
      <c r="N522" s="153">
        <f>SUMIF('Flt IIa'!A:A,A522,'Flt IIa'!H:H)</f>
        <v>0</v>
      </c>
      <c r="O522" s="153"/>
      <c r="P522" s="142">
        <f>M522</f>
        <v>0</v>
      </c>
      <c r="Q522" s="142">
        <f>N522</f>
        <v>0</v>
      </c>
    </row>
    <row r="523" spans="1:17" s="132" customFormat="1">
      <c r="A523" s="141">
        <v>4.3220000000000001</v>
      </c>
      <c r="B523" s="132" t="str">
        <f>Comp!B388</f>
        <v>REFRIGERATION</v>
      </c>
      <c r="C523" s="142">
        <f t="shared" si="349"/>
        <v>0</v>
      </c>
      <c r="D523" s="142">
        <f t="shared" si="349"/>
        <v>0</v>
      </c>
      <c r="E523" s="142">
        <f t="shared" si="314"/>
        <v>0</v>
      </c>
      <c r="F523" s="142">
        <f t="shared" si="314"/>
        <v>0</v>
      </c>
      <c r="H523" s="153">
        <f>SUMIF('Flt III'!D:D,A523,'Flt III'!E:E)/3.2808^2</f>
        <v>0</v>
      </c>
      <c r="I523" s="153">
        <f>SUMIF('Flt IIa'!A:A,A523,'Flt IIa'!G:G)</f>
        <v>0</v>
      </c>
      <c r="J523" s="153">
        <f>SUMIF(Comp!$A$75:$A$400,Areas!A523,Comp!$F$75:$F$400)</f>
        <v>0</v>
      </c>
      <c r="K523" s="153">
        <f>SUMIF(Comp!$A$75:$A$400,Areas!A523,Comp!$G$75:$G$400)</f>
        <v>0</v>
      </c>
      <c r="L523" s="153"/>
      <c r="M523" s="153">
        <f>SUMIF('Flt III'!D:D,A523,'Flt III'!F:F)/3.2808^3</f>
        <v>0</v>
      </c>
      <c r="N523" s="153">
        <f>SUMIF('Flt IIa'!A:A,A523,'Flt IIa'!H:H)</f>
        <v>0</v>
      </c>
      <c r="O523" s="153"/>
      <c r="P523" s="142">
        <f>M523</f>
        <v>0</v>
      </c>
      <c r="Q523" s="142">
        <f>N523</f>
        <v>0</v>
      </c>
    </row>
    <row r="524" spans="1:17" s="133" customFormat="1">
      <c r="A524" s="139">
        <v>4.33</v>
      </c>
      <c r="B524" s="133" t="str">
        <f>Comp!B389</f>
        <v>ELECTRICAL</v>
      </c>
      <c r="C524" s="148">
        <f>IF(H524=0,C525+C531+C534,H524)</f>
        <v>164.62819061325285</v>
      </c>
      <c r="D524" s="148">
        <f t="shared" ref="D524:F524" si="350">IF(I524=0,D525+D531+D534,I524)</f>
        <v>330.54901632000002</v>
      </c>
      <c r="E524" s="148">
        <f t="shared" si="350"/>
        <v>138.6</v>
      </c>
      <c r="F524" s="148">
        <f t="shared" si="350"/>
        <v>144.9</v>
      </c>
      <c r="H524" s="152">
        <f>SUMIF('Flt III'!D:D,A524,'Flt III'!E:E)/3.2808^2</f>
        <v>0</v>
      </c>
      <c r="I524" s="152">
        <f>SUMIF('Flt IIa'!A:A,A524,'Flt IIa'!G:G)</f>
        <v>0</v>
      </c>
      <c r="J524" s="152">
        <f>SUMIF(Comp!$A$75:$A$400,Areas!A524,Comp!$F$75:$F$400)</f>
        <v>138.6</v>
      </c>
      <c r="K524" s="152">
        <f>SUMIF(Comp!$A$75:$A$400,Areas!A524,Comp!$G$75:$G$400)</f>
        <v>144.9</v>
      </c>
      <c r="L524" s="152"/>
      <c r="M524" s="152">
        <f>SUMIF('Flt III'!D:D,A524,'Flt III'!F:F)/3.2808^3</f>
        <v>0</v>
      </c>
      <c r="N524" s="152">
        <f>SUMIF('Flt IIa'!A:A,A524,'Flt IIa'!H:H)</f>
        <v>0</v>
      </c>
      <c r="O524" s="152"/>
      <c r="P524" s="148">
        <f>IF(M524=0,P525+P531+P534,M524)</f>
        <v>434.11309450847722</v>
      </c>
      <c r="Q524" s="148">
        <f>IF(N524=0,Q525+Q531+Q534,N524)</f>
        <v>1222.4666018369999</v>
      </c>
    </row>
    <row r="525" spans="1:17" s="132" customFormat="1">
      <c r="A525" s="141">
        <v>4.3310000000000004</v>
      </c>
      <c r="B525" s="132" t="str">
        <f>Comp!B390</f>
        <v>POWER GENERATION</v>
      </c>
      <c r="C525" s="142">
        <f>IF(H525=0,SUM(C526:C529),H525)</f>
        <v>74.231334255072809</v>
      </c>
      <c r="D525" s="142">
        <f t="shared" ref="D525:F525" si="351">IF(I525=0,SUM(D526:D529),I525)</f>
        <v>256.13368128000002</v>
      </c>
      <c r="E525" s="142">
        <f t="shared" si="351"/>
        <v>39.9</v>
      </c>
      <c r="F525" s="142">
        <f t="shared" si="351"/>
        <v>39.9</v>
      </c>
      <c r="H525" s="153">
        <f>SUMIF('Flt III'!D:D,A525,'Flt III'!E:E)/3.2808^2</f>
        <v>0</v>
      </c>
      <c r="I525" s="153">
        <f>SUMIF('Flt IIa'!A:A,A525,'Flt IIa'!G:G)</f>
        <v>256.13368128000002</v>
      </c>
      <c r="J525" s="153">
        <f>SUMIF(Comp!$A$75:$A$400,Areas!A525,Comp!$F$75:$F$400)</f>
        <v>39.9</v>
      </c>
      <c r="K525" s="153">
        <f>SUMIF(Comp!$A$75:$A$400,Areas!A525,Comp!$G$75:$G$400)</f>
        <v>39.9</v>
      </c>
      <c r="L525" s="153"/>
      <c r="M525" s="153">
        <f>SUMIF('Flt III'!D:D,A525,'Flt III'!F:F)/3.2808^3</f>
        <v>0</v>
      </c>
      <c r="N525" s="153">
        <f>SUMIF('Flt IIa'!A:A,A525,'Flt IIa'!H:H)</f>
        <v>974.26943788199992</v>
      </c>
      <c r="O525" s="153"/>
      <c r="P525" s="142">
        <f>IF(M525=0,SUM(P526:P529),M525)</f>
        <v>171.77625774875557</v>
      </c>
      <c r="Q525" s="142">
        <f>IF(N525=0,SUM(Q526:Q529),N525)</f>
        <v>974.26943788199992</v>
      </c>
    </row>
    <row r="526" spans="1:17" s="147" customFormat="1">
      <c r="A526" s="145" t="s">
        <v>435</v>
      </c>
      <c r="B526" s="145"/>
      <c r="C526" s="146">
        <f t="shared" ref="C526:D526" si="352">H526</f>
        <v>74.231334255072809</v>
      </c>
      <c r="D526" s="146">
        <f t="shared" si="352"/>
        <v>0</v>
      </c>
      <c r="E526" s="146">
        <f t="shared" si="314"/>
        <v>0</v>
      </c>
      <c r="F526" s="146">
        <f t="shared" si="314"/>
        <v>0</v>
      </c>
      <c r="H526" s="154">
        <f>SUMIF('Flt III'!D:D,A526,'Flt III'!E:E)/3.2808^2</f>
        <v>74.231334255072809</v>
      </c>
      <c r="I526" s="154">
        <f>SUMIF('Flt IIa'!A:A,A526,'Flt IIa'!G:G)</f>
        <v>0</v>
      </c>
      <c r="J526" s="154">
        <f>SUMIF(Comp!$A$75:$A$400,Areas!A526,Comp!$F$75:$F$400)</f>
        <v>0</v>
      </c>
      <c r="K526" s="154">
        <f>SUMIF(Comp!$A$75:$A$400,Areas!A526,Comp!$G$75:$G$400)</f>
        <v>0</v>
      </c>
      <c r="L526" s="154"/>
      <c r="M526" s="154">
        <f>SUMIF('Flt III'!D:D,A526,'Flt III'!F:F)/3.2808^3</f>
        <v>171.77625774875557</v>
      </c>
      <c r="N526" s="154">
        <f>SUMIF('Flt IIa'!A:A,A526,'Flt IIa'!H:H)</f>
        <v>0</v>
      </c>
      <c r="O526" s="154"/>
      <c r="P526" s="146">
        <f>M526</f>
        <v>171.77625774875557</v>
      </c>
      <c r="Q526" s="146">
        <f>N526</f>
        <v>0</v>
      </c>
    </row>
    <row r="527" spans="1:17" s="140" customFormat="1">
      <c r="A527" s="143">
        <v>4.3311000000000002</v>
      </c>
      <c r="B527" s="140" t="str">
        <f>Comp!B391</f>
        <v>SHIP SERVICE PWR GEN</v>
      </c>
      <c r="C527" s="144">
        <f>H527</f>
        <v>0</v>
      </c>
      <c r="D527" s="144">
        <f>I527</f>
        <v>0</v>
      </c>
      <c r="E527" s="144">
        <f t="shared" si="314"/>
        <v>0</v>
      </c>
      <c r="F527" s="144">
        <f t="shared" si="314"/>
        <v>0</v>
      </c>
      <c r="H527" s="155">
        <f>SUMIF('Flt III'!D:D,A527,'Flt III'!E:E)/3.2808^2</f>
        <v>0</v>
      </c>
      <c r="I527" s="155">
        <f>SUMIF('Flt IIa'!A:A,A527,'Flt IIa'!G:G)</f>
        <v>0</v>
      </c>
      <c r="J527" s="155">
        <f>SUMIF(Comp!$A$75:$A$400,Areas!A527,Comp!$F$75:$F$400)</f>
        <v>0</v>
      </c>
      <c r="K527" s="155">
        <f>SUMIF(Comp!$A$75:$A$400,Areas!A527,Comp!$G$75:$G$400)</f>
        <v>0</v>
      </c>
      <c r="L527" s="155"/>
      <c r="M527" s="155">
        <f>SUMIF('Flt III'!D:D,A527,'Flt III'!F:F)/3.2808^3</f>
        <v>0</v>
      </c>
      <c r="N527" s="155">
        <f>SUMIF('Flt IIa'!A:A,A527,'Flt IIa'!H:H)</f>
        <v>0</v>
      </c>
      <c r="O527" s="155"/>
      <c r="P527" s="144">
        <f>M527</f>
        <v>0</v>
      </c>
      <c r="Q527" s="144">
        <f>N527</f>
        <v>0</v>
      </c>
    </row>
    <row r="528" spans="1:17" s="140" customFormat="1">
      <c r="A528" s="143">
        <v>4.3312999999999997</v>
      </c>
      <c r="B528" s="140" t="str">
        <f>Comp!B392</f>
        <v>BATTERIES</v>
      </c>
      <c r="C528" s="144">
        <f>H528</f>
        <v>0</v>
      </c>
      <c r="D528" s="144">
        <f>I528</f>
        <v>0</v>
      </c>
      <c r="E528" s="144">
        <f t="shared" si="314"/>
        <v>0</v>
      </c>
      <c r="F528" s="144">
        <f t="shared" si="314"/>
        <v>0</v>
      </c>
      <c r="H528" s="155">
        <f>SUMIF('Flt III'!D:D,A528,'Flt III'!E:E)/3.2808^2</f>
        <v>0</v>
      </c>
      <c r="I528" s="155">
        <f>SUMIF('Flt IIa'!A:A,A528,'Flt IIa'!G:G)</f>
        <v>0</v>
      </c>
      <c r="J528" s="155">
        <f>SUMIF(Comp!$A$75:$A$400,Areas!A528,Comp!$F$75:$F$400)</f>
        <v>0</v>
      </c>
      <c r="K528" s="155">
        <f>SUMIF(Comp!$A$75:$A$400,Areas!A528,Comp!$G$75:$G$400)</f>
        <v>0</v>
      </c>
      <c r="L528" s="155"/>
      <c r="M528" s="155">
        <f>SUMIF('Flt III'!D:D,A528,'Flt III'!F:F)/3.2808^3</f>
        <v>0</v>
      </c>
      <c r="N528" s="155">
        <f>SUMIF('Flt IIa'!A:A,A528,'Flt IIa'!H:H)</f>
        <v>0</v>
      </c>
      <c r="O528" s="155"/>
      <c r="P528" s="144">
        <f t="shared" ref="P528:Q529" si="353">M528</f>
        <v>0</v>
      </c>
      <c r="Q528" s="144">
        <f t="shared" si="353"/>
        <v>0</v>
      </c>
    </row>
    <row r="529" spans="1:17" s="140" customFormat="1">
      <c r="A529" s="143">
        <v>4.3314000000000004</v>
      </c>
      <c r="B529" s="140" t="str">
        <f>Comp!B393</f>
        <v>400 HERTZ</v>
      </c>
      <c r="C529" s="144">
        <f>H529</f>
        <v>0</v>
      </c>
      <c r="D529" s="144">
        <f>I529</f>
        <v>0</v>
      </c>
      <c r="E529" s="144">
        <f t="shared" si="314"/>
        <v>39.9</v>
      </c>
      <c r="F529" s="144">
        <f t="shared" si="314"/>
        <v>39.9</v>
      </c>
      <c r="H529" s="155">
        <f>SUMIF('Flt III'!D:D,A529,'Flt III'!E:E)/3.2808^2</f>
        <v>0</v>
      </c>
      <c r="I529" s="155">
        <f>SUMIF('Flt IIa'!A:A,A529,'Flt IIa'!G:G)</f>
        <v>0</v>
      </c>
      <c r="J529" s="155">
        <f>SUMIF(Comp!$A$75:$A$400,Areas!A529,Comp!$F$75:$F$400)</f>
        <v>39.9</v>
      </c>
      <c r="K529" s="155">
        <f>SUMIF(Comp!$A$75:$A$400,Areas!A529,Comp!$G$75:$G$400)</f>
        <v>39.9</v>
      </c>
      <c r="L529" s="155"/>
      <c r="M529" s="155">
        <f>SUMIF('Flt III'!D:D,A529,'Flt III'!F:F)/3.2808^3</f>
        <v>0</v>
      </c>
      <c r="N529" s="155">
        <f>SUMIF('Flt IIa'!A:A,A529,'Flt IIa'!H:H)</f>
        <v>0</v>
      </c>
      <c r="O529" s="155"/>
      <c r="P529" s="144">
        <f t="shared" si="353"/>
        <v>0</v>
      </c>
      <c r="Q529" s="144">
        <f t="shared" si="353"/>
        <v>0</v>
      </c>
    </row>
    <row r="530" spans="1:17" s="147" customFormat="1">
      <c r="A530" s="145">
        <v>4.3315010000000003</v>
      </c>
      <c r="B530" s="145"/>
      <c r="C530" s="146">
        <f t="shared" ref="C530:D530" si="354">H530</f>
        <v>6.9678974582358713</v>
      </c>
      <c r="D530" s="146">
        <f t="shared" si="354"/>
        <v>0</v>
      </c>
      <c r="E530" s="146">
        <f t="shared" si="314"/>
        <v>0</v>
      </c>
      <c r="F530" s="146">
        <f t="shared" si="314"/>
        <v>0</v>
      </c>
      <c r="H530" s="154">
        <f>SUMIF('Flt III'!D:D,A530,'Flt III'!E:E)/3.2808^2</f>
        <v>6.9678974582358713</v>
      </c>
      <c r="I530" s="154">
        <f>SUMIF('Flt IIa'!A:A,A530,'Flt IIa'!G:G)</f>
        <v>0</v>
      </c>
      <c r="J530" s="154">
        <f>SUMIF(Comp!$A$75:$A$400,Areas!A530,Comp!$F$75:$F$400)</f>
        <v>0</v>
      </c>
      <c r="K530" s="154">
        <f>SUMIF(Comp!$A$75:$A$400,Areas!A530,Comp!$G$75:$G$400)</f>
        <v>0</v>
      </c>
      <c r="L530" s="154"/>
      <c r="M530" s="154">
        <f>SUMIF('Flt III'!D:D,A530,'Flt III'!F:F)/3.2808^3</f>
        <v>15.914648344015928</v>
      </c>
      <c r="N530" s="154">
        <f>SUMIF('Flt IIa'!A:A,A530,'Flt IIa'!H:H)</f>
        <v>0</v>
      </c>
      <c r="O530" s="154"/>
      <c r="P530" s="146">
        <f>M530</f>
        <v>15.914648344015928</v>
      </c>
      <c r="Q530" s="146">
        <f>N530</f>
        <v>0</v>
      </c>
    </row>
    <row r="531" spans="1:17" s="132" customFormat="1">
      <c r="A531" s="141">
        <v>4.3319999999999999</v>
      </c>
      <c r="B531" s="132" t="str">
        <f>Comp!B394</f>
        <v>PWR DIST &amp; CNTRL</v>
      </c>
      <c r="C531" s="142">
        <f>IF(H531=0,SUM(C532:C533),H531)</f>
        <v>81.570852911081275</v>
      </c>
      <c r="D531" s="142">
        <f t="shared" ref="D531:F531" si="355">IF(I531=0,SUM(D532:D533),I531)</f>
        <v>65.589546240000004</v>
      </c>
      <c r="E531" s="142">
        <f t="shared" si="355"/>
        <v>79.7</v>
      </c>
      <c r="F531" s="142">
        <f t="shared" si="355"/>
        <v>86</v>
      </c>
      <c r="H531" s="153">
        <f>SUMIF('Flt III'!D:D,A531,'Flt III'!E:E)/3.2808^2</f>
        <v>0</v>
      </c>
      <c r="I531" s="153">
        <f>SUMIF('Flt IIa'!A:A,A531,'Flt IIa'!G:G)</f>
        <v>65.589546240000004</v>
      </c>
      <c r="J531" s="153">
        <f>SUMIF(Comp!$A$75:$A$400,Areas!A531,Comp!$F$75:$F$400)</f>
        <v>79.7</v>
      </c>
      <c r="K531" s="153">
        <f>SUMIF(Comp!$A$75:$A$400,Areas!A531,Comp!$G$75:$G$400)</f>
        <v>86</v>
      </c>
      <c r="L531" s="153"/>
      <c r="M531" s="153">
        <f>SUMIF('Flt III'!D:D,A531,'Flt III'!F:F)/3.2808^3</f>
        <v>0</v>
      </c>
      <c r="N531" s="153">
        <f>SUMIF('Flt IIa'!A:A,A531,'Flt IIa'!H:H)</f>
        <v>223.64645760600001</v>
      </c>
      <c r="O531" s="153"/>
      <c r="P531" s="142">
        <f>IF(M531=0,SUM(P532:P533),M531)</f>
        <v>237.78523513292129</v>
      </c>
      <c r="Q531" s="142">
        <f>IF(N531=0,SUM(Q532:Q533),N531)</f>
        <v>223.64645760600001</v>
      </c>
    </row>
    <row r="532" spans="1:17" s="147" customFormat="1">
      <c r="A532" s="145" t="s">
        <v>414</v>
      </c>
      <c r="C532" s="146">
        <f t="shared" ref="C532:D533" si="356">H532</f>
        <v>65.126614909644616</v>
      </c>
      <c r="D532" s="146">
        <f t="shared" si="356"/>
        <v>0</v>
      </c>
      <c r="E532" s="146">
        <f t="shared" si="314"/>
        <v>0</v>
      </c>
      <c r="F532" s="146">
        <f t="shared" si="314"/>
        <v>0</v>
      </c>
      <c r="H532" s="154">
        <f>SUMIF('Flt III'!D:D,A532,'Flt III'!E:E)/3.2808^2</f>
        <v>65.126614909644616</v>
      </c>
      <c r="I532" s="154">
        <f>SUMIF('Flt IIa'!A:A,A532,'Flt IIa'!G:G)</f>
        <v>0</v>
      </c>
      <c r="J532" s="154">
        <f>SUMIF(Comp!$A$75:$A$400,Areas!A532,Comp!$F$75:$F$400)</f>
        <v>0</v>
      </c>
      <c r="K532" s="154">
        <f>SUMIF(Comp!$A$75:$A$400,Areas!A532,Comp!$G$75:$G$400)</f>
        <v>0</v>
      </c>
      <c r="L532" s="154"/>
      <c r="M532" s="154">
        <f>SUMIF('Flt III'!D:D,A532,'Flt III'!F:F)/3.2808^3</f>
        <v>191.9385880351245</v>
      </c>
      <c r="N532" s="154">
        <f>SUMIF('Flt IIa'!A:A,A532,'Flt IIa'!H:H)</f>
        <v>0</v>
      </c>
      <c r="O532" s="154"/>
      <c r="P532" s="146">
        <f t="shared" ref="P532:P533" si="357">M532</f>
        <v>191.9385880351245</v>
      </c>
      <c r="Q532" s="146">
        <f t="shared" ref="Q532:Q533" si="358">N532</f>
        <v>0</v>
      </c>
    </row>
    <row r="533" spans="1:17" s="147" customFormat="1">
      <c r="A533" s="145" t="s">
        <v>409</v>
      </c>
      <c r="C533" s="146">
        <f t="shared" si="356"/>
        <v>16.444238001436656</v>
      </c>
      <c r="D533" s="146">
        <f t="shared" si="356"/>
        <v>0</v>
      </c>
      <c r="E533" s="146">
        <f t="shared" si="314"/>
        <v>0</v>
      </c>
      <c r="F533" s="146">
        <f t="shared" si="314"/>
        <v>0</v>
      </c>
      <c r="H533" s="154">
        <f>SUMIF('Flt III'!D:D,A533,'Flt III'!E:E)/3.2808^2</f>
        <v>16.444238001436656</v>
      </c>
      <c r="I533" s="154">
        <f>SUMIF('Flt IIa'!A:A,A533,'Flt IIa'!G:G)</f>
        <v>0</v>
      </c>
      <c r="J533" s="154">
        <f>SUMIF(Comp!$A$75:$A$400,Areas!A533,Comp!$F$75:$F$400)</f>
        <v>0</v>
      </c>
      <c r="K533" s="154">
        <f>SUMIF(Comp!$A$75:$A$400,Areas!A533,Comp!$G$75:$G$400)</f>
        <v>0</v>
      </c>
      <c r="L533" s="154"/>
      <c r="M533" s="154">
        <f>SUMIF('Flt III'!D:D,A533,'Flt III'!F:F)/3.2808^3</f>
        <v>45.846647097796776</v>
      </c>
      <c r="N533" s="154">
        <f>SUMIF('Flt IIa'!A:A,A533,'Flt IIa'!H:H)</f>
        <v>0</v>
      </c>
      <c r="O533" s="154"/>
      <c r="P533" s="146">
        <f t="shared" si="357"/>
        <v>45.846647097796776</v>
      </c>
      <c r="Q533" s="146">
        <f t="shared" si="358"/>
        <v>0</v>
      </c>
    </row>
    <row r="534" spans="1:17" s="132" customFormat="1">
      <c r="A534" s="141">
        <v>4.3339999999999996</v>
      </c>
      <c r="B534" s="132" t="str">
        <f>Comp!B395</f>
        <v>DEGAUSSING</v>
      </c>
      <c r="C534" s="142">
        <f>IF(H534=0,SUM(C535),H534)</f>
        <v>8.8260034470987705</v>
      </c>
      <c r="D534" s="142">
        <f t="shared" ref="D534:F534" si="359">IF(I534=0,SUM(D535),I534)</f>
        <v>8.8257887999999998</v>
      </c>
      <c r="E534" s="142">
        <f t="shared" si="359"/>
        <v>19</v>
      </c>
      <c r="F534" s="142">
        <f t="shared" si="359"/>
        <v>19</v>
      </c>
      <c r="H534" s="153">
        <f>SUMIF('Flt III'!D:D,A534,'Flt III'!E:E)/3.2808^2</f>
        <v>0</v>
      </c>
      <c r="I534" s="153">
        <f>SUMIF('Flt IIa'!A:A,A534,'Flt IIa'!G:G)</f>
        <v>8.8257887999999998</v>
      </c>
      <c r="J534" s="153">
        <f>SUMIF(Comp!$A$75:$A$400,Areas!A534,Comp!$F$75:$F$400)</f>
        <v>19</v>
      </c>
      <c r="K534" s="153">
        <f>SUMIF(Comp!$A$75:$A$400,Areas!A534,Comp!$G$75:$G$400)</f>
        <v>19</v>
      </c>
      <c r="L534" s="153"/>
      <c r="M534" s="153">
        <f>SUMIF('Flt III'!D:D,A534,'Flt III'!F:F)/3.2808^3</f>
        <v>0</v>
      </c>
      <c r="N534" s="153">
        <f>SUMIF('Flt IIa'!A:A,A534,'Flt IIa'!H:H)</f>
        <v>24.550706348999999</v>
      </c>
      <c r="O534" s="153"/>
      <c r="P534" s="142">
        <f>IF(M534=0,SUM(P535),M534)</f>
        <v>24.551601626800373</v>
      </c>
      <c r="Q534" s="142">
        <f>IF(N534=0,SUM(Q535),N534)</f>
        <v>24.550706348999999</v>
      </c>
    </row>
    <row r="535" spans="1:17" s="147" customFormat="1">
      <c r="A535" s="145" t="s">
        <v>406</v>
      </c>
      <c r="B535" s="145"/>
      <c r="C535" s="146">
        <f t="shared" ref="C535:D535" si="360">H535</f>
        <v>8.8260034470987705</v>
      </c>
      <c r="D535" s="146">
        <f t="shared" si="360"/>
        <v>0</v>
      </c>
      <c r="E535" s="146">
        <f t="shared" si="314"/>
        <v>0</v>
      </c>
      <c r="F535" s="146">
        <f t="shared" si="314"/>
        <v>0</v>
      </c>
      <c r="H535" s="154">
        <f>SUMIF('Flt III'!D:D,A535,'Flt III'!E:E)/3.2808^2</f>
        <v>8.8260034470987705</v>
      </c>
      <c r="I535" s="154">
        <f>SUMIF('Flt IIa'!A:A,A535,'Flt IIa'!G:G)</f>
        <v>0</v>
      </c>
      <c r="J535" s="154">
        <f>SUMIF(Comp!$A$75:$A$400,Areas!A535,Comp!$F$75:$F$400)</f>
        <v>0</v>
      </c>
      <c r="K535" s="154">
        <f>SUMIF(Comp!$A$75:$A$400,Areas!A535,Comp!$G$75:$G$400)</f>
        <v>0</v>
      </c>
      <c r="L535" s="154"/>
      <c r="M535" s="154">
        <f>SUMIF('Flt III'!D:D,A535,'Flt III'!F:F)/3.2808^3</f>
        <v>24.551601626800373</v>
      </c>
      <c r="N535" s="154">
        <f>SUMIF('Flt IIa'!A:A,A535,'Flt IIa'!H:H)</f>
        <v>0</v>
      </c>
      <c r="O535" s="154"/>
      <c r="P535" s="146">
        <f>M535</f>
        <v>24.551601626800373</v>
      </c>
      <c r="Q535" s="146">
        <f>N535</f>
        <v>0</v>
      </c>
    </row>
    <row r="536" spans="1:17" s="133" customFormat="1">
      <c r="A536" s="139">
        <v>4.34</v>
      </c>
      <c r="B536" s="133" t="str">
        <f>Comp!B396</f>
        <v>POLLUTION CONTROL SYSTEMS</v>
      </c>
      <c r="C536" s="148">
        <f>C537+C538</f>
        <v>26.756726239625745</v>
      </c>
      <c r="D536" s="148">
        <f>D537+D538</f>
        <v>26.756075520000003</v>
      </c>
      <c r="E536" s="148">
        <f t="shared" si="314"/>
        <v>27.2</v>
      </c>
      <c r="F536" s="148">
        <f t="shared" si="314"/>
        <v>27.2</v>
      </c>
      <c r="H536" s="152">
        <f>SUMIF('Flt III'!D:D,A536,'Flt III'!E:E)/3.2808^2</f>
        <v>0</v>
      </c>
      <c r="I536" s="152">
        <f>SUMIF('Flt IIa'!A:A,A536,'Flt IIa'!G:G)</f>
        <v>0</v>
      </c>
      <c r="J536" s="152">
        <f>SUMIF(Comp!$A$75:$A$400,Areas!A536,Comp!$F$75:$F$400)</f>
        <v>27.2</v>
      </c>
      <c r="K536" s="152">
        <f>SUMIF(Comp!$A$75:$A$400,Areas!A536,Comp!$G$75:$G$400)</f>
        <v>27.2</v>
      </c>
      <c r="L536" s="152"/>
      <c r="M536" s="152">
        <f>SUMIF('Flt III'!D:D,A536,'Flt III'!F:F)/3.2808^3</f>
        <v>0</v>
      </c>
      <c r="N536" s="152">
        <f>SUMIF('Flt IIa'!A:A,A536,'Flt IIa'!H:H)</f>
        <v>0</v>
      </c>
      <c r="O536" s="152"/>
      <c r="P536" s="148">
        <f>P537+P538</f>
        <v>77.364447110056076</v>
      </c>
      <c r="Q536" s="148">
        <f>Q537+Q538</f>
        <v>77.361626004000001</v>
      </c>
    </row>
    <row r="537" spans="1:17" s="132" customFormat="1">
      <c r="A537" s="141">
        <v>4.3410000000000002</v>
      </c>
      <c r="B537" s="132" t="str">
        <f>Comp!B397</f>
        <v>SEWAGE</v>
      </c>
      <c r="C537" s="142">
        <f t="shared" ref="C537:D537" si="361">H537</f>
        <v>0</v>
      </c>
      <c r="D537" s="142">
        <f t="shared" si="361"/>
        <v>0</v>
      </c>
      <c r="E537" s="142">
        <f t="shared" si="314"/>
        <v>18.100000000000001</v>
      </c>
      <c r="F537" s="142">
        <f t="shared" si="314"/>
        <v>18.100000000000001</v>
      </c>
      <c r="H537" s="153">
        <f>SUMIF('Flt III'!D:D,A537,'Flt III'!E:E)/3.2808^2</f>
        <v>0</v>
      </c>
      <c r="I537" s="153">
        <f>SUMIF('Flt IIa'!A:A,A537,'Flt IIa'!G:G)</f>
        <v>0</v>
      </c>
      <c r="J537" s="153">
        <f>SUMIF(Comp!$A$75:$A$400,Areas!A537,Comp!$F$75:$F$400)</f>
        <v>18.100000000000001</v>
      </c>
      <c r="K537" s="153">
        <f>SUMIF(Comp!$A$75:$A$400,Areas!A537,Comp!$G$75:$G$400)</f>
        <v>18.100000000000001</v>
      </c>
      <c r="L537" s="153"/>
      <c r="M537" s="153">
        <f>SUMIF('Flt III'!D:D,A537,'Flt III'!F:F)/3.2808^3</f>
        <v>0</v>
      </c>
      <c r="N537" s="153">
        <f>SUMIF('Flt IIa'!A:A,A537,'Flt IIa'!H:H)</f>
        <v>0</v>
      </c>
      <c r="O537" s="153"/>
      <c r="P537" s="142">
        <f>M537</f>
        <v>0</v>
      </c>
      <c r="Q537" s="142">
        <f>N537</f>
        <v>0</v>
      </c>
    </row>
    <row r="538" spans="1:17" s="132" customFormat="1">
      <c r="A538" s="141">
        <v>4.3419999999999996</v>
      </c>
      <c r="B538" s="132" t="str">
        <f>Comp!B398</f>
        <v>TRASH</v>
      </c>
      <c r="C538" s="142">
        <f>IF(H538=0,SUM(C539),H538)</f>
        <v>26.756726239625745</v>
      </c>
      <c r="D538" s="142">
        <f t="shared" ref="D538:F538" si="362">IF(I538=0,SUM(D539),I538)</f>
        <v>26.756075520000003</v>
      </c>
      <c r="E538" s="142">
        <f t="shared" si="362"/>
        <v>9.1</v>
      </c>
      <c r="F538" s="142">
        <f t="shared" si="362"/>
        <v>9.1</v>
      </c>
      <c r="H538" s="153">
        <f>SUMIF('Flt III'!D:D,A538,'Flt III'!E:E)/3.2808^2</f>
        <v>0</v>
      </c>
      <c r="I538" s="153">
        <f>SUMIF('Flt IIa'!A:A,A538,'Flt IIa'!G:G)</f>
        <v>26.756075520000003</v>
      </c>
      <c r="J538" s="153">
        <f>SUMIF(Comp!$A$75:$A$400,Areas!A538,Comp!$F$75:$F$400)</f>
        <v>9.1</v>
      </c>
      <c r="K538" s="153">
        <f>SUMIF(Comp!$A$75:$A$400,Areas!A538,Comp!$G$75:$G$400)</f>
        <v>9.1</v>
      </c>
      <c r="L538" s="153"/>
      <c r="M538" s="153">
        <f>SUMIF('Flt III'!D:D,A538,'Flt III'!F:F)/3.2808^3</f>
        <v>0</v>
      </c>
      <c r="N538" s="153">
        <f>SUMIF('Flt IIa'!A:A,A538,'Flt IIa'!H:H)</f>
        <v>77.361626004000001</v>
      </c>
      <c r="O538" s="153"/>
      <c r="P538" s="142">
        <f>IF(M538=0,SUM(P539),M538)</f>
        <v>77.364447110056076</v>
      </c>
      <c r="Q538" s="142">
        <f>IF(N538=0,SUM(Q539),N538)</f>
        <v>77.361626004000001</v>
      </c>
    </row>
    <row r="539" spans="1:17" s="147" customFormat="1">
      <c r="A539" s="145" t="s">
        <v>403</v>
      </c>
      <c r="B539" s="145"/>
      <c r="C539" s="146">
        <f t="shared" ref="C539:D539" si="363">H539</f>
        <v>26.756726239625745</v>
      </c>
      <c r="D539" s="146">
        <f t="shared" si="363"/>
        <v>0</v>
      </c>
      <c r="E539" s="146">
        <f t="shared" si="314"/>
        <v>0</v>
      </c>
      <c r="F539" s="146">
        <f t="shared" si="314"/>
        <v>0</v>
      </c>
      <c r="H539" s="154">
        <f>SUMIF('Flt III'!D:D,A539,'Flt III'!E:E)/3.2808^2</f>
        <v>26.756726239625745</v>
      </c>
      <c r="I539" s="154">
        <f>SUMIF('Flt IIa'!A:A,A539,'Flt IIa'!G:G)</f>
        <v>0</v>
      </c>
      <c r="J539" s="154">
        <f>SUMIF(Comp!$A$75:$A$400,Areas!A539,Comp!$F$75:$F$400)</f>
        <v>0</v>
      </c>
      <c r="K539" s="154">
        <f>SUMIF(Comp!$A$75:$A$400,Areas!A539,Comp!$G$75:$G$400)</f>
        <v>0</v>
      </c>
      <c r="L539" s="154"/>
      <c r="M539" s="154">
        <f>SUMIF('Flt III'!D:D,A539,'Flt III'!F:F)/3.2808^3</f>
        <v>77.364447110056076</v>
      </c>
      <c r="N539" s="154">
        <f>SUMIF('Flt IIa'!A:A,A539,'Flt IIa'!H:H)</f>
        <v>0</v>
      </c>
      <c r="O539" s="154"/>
      <c r="P539" s="146">
        <f>M539</f>
        <v>77.364447110056076</v>
      </c>
      <c r="Q539" s="146">
        <f>N539</f>
        <v>0</v>
      </c>
    </row>
    <row r="540" spans="1:17" s="133" customFormat="1">
      <c r="A540" s="139">
        <v>4.3499999999999996</v>
      </c>
      <c r="B540" s="133" t="str">
        <f>Comp!B399</f>
        <v>MECHANICAL SYSTEMS</v>
      </c>
      <c r="C540" s="148">
        <f>H540</f>
        <v>0</v>
      </c>
      <c r="D540" s="148">
        <f>I540</f>
        <v>0</v>
      </c>
      <c r="E540" s="148">
        <f t="shared" si="314"/>
        <v>37.700000000000003</v>
      </c>
      <c r="F540" s="148">
        <f t="shared" si="314"/>
        <v>37.700000000000003</v>
      </c>
      <c r="H540" s="152">
        <f>SUMIF('Flt III'!D:D,A540,'Flt III'!E:E)/3.2808^2</f>
        <v>0</v>
      </c>
      <c r="I540" s="152">
        <f>SUMIF('Flt IIa'!A:A,A540,'Flt IIa'!G:G)</f>
        <v>0</v>
      </c>
      <c r="J540" s="152">
        <f>SUMIF(Comp!$A$75:$A$400,Areas!A540,Comp!$F$75:$F$400)</f>
        <v>37.700000000000003</v>
      </c>
      <c r="K540" s="152">
        <f>SUMIF(Comp!$A$75:$A$400,Areas!A540,Comp!$G$75:$G$400)</f>
        <v>37.700000000000003</v>
      </c>
      <c r="L540" s="152"/>
      <c r="M540" s="152">
        <f>SUMIF('Flt III'!D:D,A540,'Flt III'!F:F)/3.2808^3</f>
        <v>0</v>
      </c>
      <c r="N540" s="152">
        <f>SUMIF('Flt IIa'!A:A,A540,'Flt IIa'!H:H)</f>
        <v>0</v>
      </c>
      <c r="O540" s="152"/>
      <c r="P540" s="148">
        <f>R540</f>
        <v>0</v>
      </c>
      <c r="Q540" s="148">
        <f>S540</f>
        <v>0</v>
      </c>
    </row>
    <row r="541" spans="1:17" s="133" customFormat="1">
      <c r="A541" s="139">
        <v>4.3600000000000003</v>
      </c>
      <c r="B541" s="133" t="str">
        <f>Comp!B400</f>
        <v>VENTILATION SYSTEMS</v>
      </c>
      <c r="C541" s="148">
        <f>IF(H541=0,C542,H541)</f>
        <v>307.79525705513919</v>
      </c>
      <c r="D541" s="148">
        <f t="shared" ref="D541:F541" si="364">IF(I541=0,D542,I541)</f>
        <v>0</v>
      </c>
      <c r="E541" s="148">
        <f t="shared" si="364"/>
        <v>127.4</v>
      </c>
      <c r="F541" s="148">
        <f t="shared" si="364"/>
        <v>131.1</v>
      </c>
      <c r="H541" s="152">
        <f>SUMIF('Flt III'!D:D,A541,'Flt III'!E:E)/3.2808^2</f>
        <v>0</v>
      </c>
      <c r="I541" s="152">
        <f>SUMIF('Flt IIa'!A:A,A541,'Flt IIa'!G:G)</f>
        <v>0</v>
      </c>
      <c r="J541" s="152">
        <f>SUMIF(Comp!$A$75:$A$400,Areas!A541,Comp!$F$75:$F$400)</f>
        <v>127.4</v>
      </c>
      <c r="K541" s="152">
        <f>SUMIF(Comp!$A$75:$A$400,Areas!A541,Comp!$G$75:$G$400)</f>
        <v>131.1</v>
      </c>
      <c r="L541" s="152"/>
      <c r="M541" s="152">
        <f>SUMIF('Flt III'!D:D,A541,'Flt III'!F:F)/3.2808^3</f>
        <v>0</v>
      </c>
      <c r="N541" s="152">
        <f>SUMIF('Flt IIa'!A:A,A541,'Flt IIa'!H:H)</f>
        <v>0</v>
      </c>
      <c r="O541" s="152"/>
      <c r="P541" s="148">
        <f>IF(M541=0,P542,M541)</f>
        <v>861.91130186265627</v>
      </c>
      <c r="Q541" s="148">
        <f>IF(N541=0,Q542,N541)</f>
        <v>0</v>
      </c>
    </row>
    <row r="542" spans="1:17" s="147" customFormat="1">
      <c r="A542" s="145" t="s">
        <v>371</v>
      </c>
      <c r="B542" s="145"/>
      <c r="C542" s="146">
        <f t="shared" ref="C542:D542" si="365">H542</f>
        <v>307.79525705513919</v>
      </c>
      <c r="D542" s="146">
        <f t="shared" si="365"/>
        <v>0</v>
      </c>
      <c r="E542" s="146">
        <f t="shared" si="314"/>
        <v>0</v>
      </c>
      <c r="F542" s="146">
        <f t="shared" si="314"/>
        <v>0</v>
      </c>
      <c r="H542" s="154">
        <f>SUMIF('Flt III'!D:D,A542,'Flt III'!E:E)/3.2808^2</f>
        <v>307.79525705513919</v>
      </c>
      <c r="I542" s="154">
        <f>SUMIF('Flt IIa'!A:A,A542,'Flt IIa'!G:G)</f>
        <v>0</v>
      </c>
      <c r="J542" s="154">
        <f>SUMIF(Comp!$A$75:$A$400,Areas!A542,Comp!$F$75:$F$400)</f>
        <v>0</v>
      </c>
      <c r="K542" s="154">
        <f>SUMIF(Comp!$A$75:$A$400,Areas!A542,Comp!$G$75:$G$400)</f>
        <v>0</v>
      </c>
      <c r="L542" s="154"/>
      <c r="M542" s="154">
        <f>SUMIF('Flt III'!D:D,A542,'Flt III'!F:F)/3.2808^3</f>
        <v>861.91130186265627</v>
      </c>
      <c r="N542" s="154">
        <f>SUMIF('Flt IIa'!A:A,A542,'Flt IIa'!H:H)</f>
        <v>0</v>
      </c>
      <c r="O542" s="154"/>
      <c r="P542" s="146">
        <f>M542</f>
        <v>861.91130186265627</v>
      </c>
      <c r="Q542" s="146">
        <f>N542</f>
        <v>0</v>
      </c>
    </row>
    <row r="755" spans="1:1">
      <c r="A755" s="4" t="s">
        <v>23</v>
      </c>
    </row>
    <row r="756" spans="1:1">
      <c r="A756" s="4">
        <v>1.3813</v>
      </c>
    </row>
    <row r="757" spans="1:1">
      <c r="A757" s="4">
        <v>3.9110100000000001</v>
      </c>
    </row>
    <row r="758" spans="1:1">
      <c r="A758" s="4">
        <v>3.9110399999999998</v>
      </c>
    </row>
    <row r="759" spans="1:1">
      <c r="A759" s="4">
        <v>3.9140000000000001</v>
      </c>
    </row>
    <row r="760" spans="1:1">
      <c r="A760" s="4">
        <v>3.92</v>
      </c>
    </row>
    <row r="761" spans="1:1">
      <c r="A761" s="4">
        <v>3.93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6"/>
  <sheetViews>
    <sheetView zoomScaleNormal="100" workbookViewId="0">
      <selection activeCell="D117" sqref="D1:D1048576"/>
    </sheetView>
  </sheetViews>
  <sheetFormatPr defaultRowHeight="13"/>
  <cols>
    <col min="1" max="2" width="13.7265625" style="52" customWidth="1"/>
    <col min="3" max="3" width="40.1796875" style="52" customWidth="1"/>
    <col min="4" max="7" width="13.7265625" style="52" customWidth="1"/>
    <col min="8" max="8" width="8.7265625" style="52"/>
    <col min="9" max="9" width="10.26953125" style="52" bestFit="1" customWidth="1"/>
    <col min="10" max="10" width="8.81640625" style="52" bestFit="1" customWidth="1"/>
    <col min="11" max="11" width="10.26953125" style="52" bestFit="1" customWidth="1"/>
    <col min="12" max="12" width="8.7265625" style="52"/>
    <col min="13" max="13" width="17.36328125" style="52" customWidth="1"/>
    <col min="14" max="257" width="8.7265625" style="52"/>
    <col min="258" max="259" width="13.7265625" style="52" customWidth="1"/>
    <col min="260" max="260" width="40.1796875" style="52" customWidth="1"/>
    <col min="261" max="264" width="13.7265625" style="52" customWidth="1"/>
    <col min="265" max="513" width="8.7265625" style="52"/>
    <col min="514" max="515" width="13.7265625" style="52" customWidth="1"/>
    <col min="516" max="516" width="40.1796875" style="52" customWidth="1"/>
    <col min="517" max="520" width="13.7265625" style="52" customWidth="1"/>
    <col min="521" max="769" width="8.7265625" style="52"/>
    <col min="770" max="771" width="13.7265625" style="52" customWidth="1"/>
    <col min="772" max="772" width="40.1796875" style="52" customWidth="1"/>
    <col min="773" max="776" width="13.7265625" style="52" customWidth="1"/>
    <col min="777" max="1025" width="8.7265625" style="52"/>
    <col min="1026" max="1027" width="13.7265625" style="52" customWidth="1"/>
    <col min="1028" max="1028" width="40.1796875" style="52" customWidth="1"/>
    <col min="1029" max="1032" width="13.7265625" style="52" customWidth="1"/>
    <col min="1033" max="1281" width="8.7265625" style="52"/>
    <col min="1282" max="1283" width="13.7265625" style="52" customWidth="1"/>
    <col min="1284" max="1284" width="40.1796875" style="52" customWidth="1"/>
    <col min="1285" max="1288" width="13.7265625" style="52" customWidth="1"/>
    <col min="1289" max="1537" width="8.7265625" style="52"/>
    <col min="1538" max="1539" width="13.7265625" style="52" customWidth="1"/>
    <col min="1540" max="1540" width="40.1796875" style="52" customWidth="1"/>
    <col min="1541" max="1544" width="13.7265625" style="52" customWidth="1"/>
    <col min="1545" max="1793" width="8.7265625" style="52"/>
    <col min="1794" max="1795" width="13.7265625" style="52" customWidth="1"/>
    <col min="1796" max="1796" width="40.1796875" style="52" customWidth="1"/>
    <col min="1797" max="1800" width="13.7265625" style="52" customWidth="1"/>
    <col min="1801" max="2049" width="8.7265625" style="52"/>
    <col min="2050" max="2051" width="13.7265625" style="52" customWidth="1"/>
    <col min="2052" max="2052" width="40.1796875" style="52" customWidth="1"/>
    <col min="2053" max="2056" width="13.7265625" style="52" customWidth="1"/>
    <col min="2057" max="2305" width="8.7265625" style="52"/>
    <col min="2306" max="2307" width="13.7265625" style="52" customWidth="1"/>
    <col min="2308" max="2308" width="40.1796875" style="52" customWidth="1"/>
    <col min="2309" max="2312" width="13.7265625" style="52" customWidth="1"/>
    <col min="2313" max="2561" width="8.7265625" style="52"/>
    <col min="2562" max="2563" width="13.7265625" style="52" customWidth="1"/>
    <col min="2564" max="2564" width="40.1796875" style="52" customWidth="1"/>
    <col min="2565" max="2568" width="13.7265625" style="52" customWidth="1"/>
    <col min="2569" max="2817" width="8.7265625" style="52"/>
    <col min="2818" max="2819" width="13.7265625" style="52" customWidth="1"/>
    <col min="2820" max="2820" width="40.1796875" style="52" customWidth="1"/>
    <col min="2821" max="2824" width="13.7265625" style="52" customWidth="1"/>
    <col min="2825" max="3073" width="8.7265625" style="52"/>
    <col min="3074" max="3075" width="13.7265625" style="52" customWidth="1"/>
    <col min="3076" max="3076" width="40.1796875" style="52" customWidth="1"/>
    <col min="3077" max="3080" width="13.7265625" style="52" customWidth="1"/>
    <col min="3081" max="3329" width="8.7265625" style="52"/>
    <col min="3330" max="3331" width="13.7265625" style="52" customWidth="1"/>
    <col min="3332" max="3332" width="40.1796875" style="52" customWidth="1"/>
    <col min="3333" max="3336" width="13.7265625" style="52" customWidth="1"/>
    <col min="3337" max="3585" width="8.7265625" style="52"/>
    <col min="3586" max="3587" width="13.7265625" style="52" customWidth="1"/>
    <col min="3588" max="3588" width="40.1796875" style="52" customWidth="1"/>
    <col min="3589" max="3592" width="13.7265625" style="52" customWidth="1"/>
    <col min="3593" max="3841" width="8.7265625" style="52"/>
    <col min="3842" max="3843" width="13.7265625" style="52" customWidth="1"/>
    <col min="3844" max="3844" width="40.1796875" style="52" customWidth="1"/>
    <col min="3845" max="3848" width="13.7265625" style="52" customWidth="1"/>
    <col min="3849" max="4097" width="8.7265625" style="52"/>
    <col min="4098" max="4099" width="13.7265625" style="52" customWidth="1"/>
    <col min="4100" max="4100" width="40.1796875" style="52" customWidth="1"/>
    <col min="4101" max="4104" width="13.7265625" style="52" customWidth="1"/>
    <col min="4105" max="4353" width="8.7265625" style="52"/>
    <col min="4354" max="4355" width="13.7265625" style="52" customWidth="1"/>
    <col min="4356" max="4356" width="40.1796875" style="52" customWidth="1"/>
    <col min="4357" max="4360" width="13.7265625" style="52" customWidth="1"/>
    <col min="4361" max="4609" width="8.7265625" style="52"/>
    <col min="4610" max="4611" width="13.7265625" style="52" customWidth="1"/>
    <col min="4612" max="4612" width="40.1796875" style="52" customWidth="1"/>
    <col min="4613" max="4616" width="13.7265625" style="52" customWidth="1"/>
    <col min="4617" max="4865" width="8.7265625" style="52"/>
    <col min="4866" max="4867" width="13.7265625" style="52" customWidth="1"/>
    <col min="4868" max="4868" width="40.1796875" style="52" customWidth="1"/>
    <col min="4869" max="4872" width="13.7265625" style="52" customWidth="1"/>
    <col min="4873" max="5121" width="8.7265625" style="52"/>
    <col min="5122" max="5123" width="13.7265625" style="52" customWidth="1"/>
    <col min="5124" max="5124" width="40.1796875" style="52" customWidth="1"/>
    <col min="5125" max="5128" width="13.7265625" style="52" customWidth="1"/>
    <col min="5129" max="5377" width="8.7265625" style="52"/>
    <col min="5378" max="5379" width="13.7265625" style="52" customWidth="1"/>
    <col min="5380" max="5380" width="40.1796875" style="52" customWidth="1"/>
    <col min="5381" max="5384" width="13.7265625" style="52" customWidth="1"/>
    <col min="5385" max="5633" width="8.7265625" style="52"/>
    <col min="5634" max="5635" width="13.7265625" style="52" customWidth="1"/>
    <col min="5636" max="5636" width="40.1796875" style="52" customWidth="1"/>
    <col min="5637" max="5640" width="13.7265625" style="52" customWidth="1"/>
    <col min="5641" max="5889" width="8.7265625" style="52"/>
    <col min="5890" max="5891" width="13.7265625" style="52" customWidth="1"/>
    <col min="5892" max="5892" width="40.1796875" style="52" customWidth="1"/>
    <col min="5893" max="5896" width="13.7265625" style="52" customWidth="1"/>
    <col min="5897" max="6145" width="8.7265625" style="52"/>
    <col min="6146" max="6147" width="13.7265625" style="52" customWidth="1"/>
    <col min="6148" max="6148" width="40.1796875" style="52" customWidth="1"/>
    <col min="6149" max="6152" width="13.7265625" style="52" customWidth="1"/>
    <col min="6153" max="6401" width="8.7265625" style="52"/>
    <col min="6402" max="6403" width="13.7265625" style="52" customWidth="1"/>
    <col min="6404" max="6404" width="40.1796875" style="52" customWidth="1"/>
    <col min="6405" max="6408" width="13.7265625" style="52" customWidth="1"/>
    <col min="6409" max="6657" width="8.7265625" style="52"/>
    <col min="6658" max="6659" width="13.7265625" style="52" customWidth="1"/>
    <col min="6660" max="6660" width="40.1796875" style="52" customWidth="1"/>
    <col min="6661" max="6664" width="13.7265625" style="52" customWidth="1"/>
    <col min="6665" max="6913" width="8.7265625" style="52"/>
    <col min="6914" max="6915" width="13.7265625" style="52" customWidth="1"/>
    <col min="6916" max="6916" width="40.1796875" style="52" customWidth="1"/>
    <col min="6917" max="6920" width="13.7265625" style="52" customWidth="1"/>
    <col min="6921" max="7169" width="8.7265625" style="52"/>
    <col min="7170" max="7171" width="13.7265625" style="52" customWidth="1"/>
    <col min="7172" max="7172" width="40.1796875" style="52" customWidth="1"/>
    <col min="7173" max="7176" width="13.7265625" style="52" customWidth="1"/>
    <col min="7177" max="7425" width="8.7265625" style="52"/>
    <col min="7426" max="7427" width="13.7265625" style="52" customWidth="1"/>
    <col min="7428" max="7428" width="40.1796875" style="52" customWidth="1"/>
    <col min="7429" max="7432" width="13.7265625" style="52" customWidth="1"/>
    <col min="7433" max="7681" width="8.7265625" style="52"/>
    <col min="7682" max="7683" width="13.7265625" style="52" customWidth="1"/>
    <col min="7684" max="7684" width="40.1796875" style="52" customWidth="1"/>
    <col min="7685" max="7688" width="13.7265625" style="52" customWidth="1"/>
    <col min="7689" max="7937" width="8.7265625" style="52"/>
    <col min="7938" max="7939" width="13.7265625" style="52" customWidth="1"/>
    <col min="7940" max="7940" width="40.1796875" style="52" customWidth="1"/>
    <col min="7941" max="7944" width="13.7265625" style="52" customWidth="1"/>
    <col min="7945" max="8193" width="8.7265625" style="52"/>
    <col min="8194" max="8195" width="13.7265625" style="52" customWidth="1"/>
    <col min="8196" max="8196" width="40.1796875" style="52" customWidth="1"/>
    <col min="8197" max="8200" width="13.7265625" style="52" customWidth="1"/>
    <col min="8201" max="8449" width="8.7265625" style="52"/>
    <col min="8450" max="8451" width="13.7265625" style="52" customWidth="1"/>
    <col min="8452" max="8452" width="40.1796875" style="52" customWidth="1"/>
    <col min="8453" max="8456" width="13.7265625" style="52" customWidth="1"/>
    <col min="8457" max="8705" width="8.7265625" style="52"/>
    <col min="8706" max="8707" width="13.7265625" style="52" customWidth="1"/>
    <col min="8708" max="8708" width="40.1796875" style="52" customWidth="1"/>
    <col min="8709" max="8712" width="13.7265625" style="52" customWidth="1"/>
    <col min="8713" max="8961" width="8.7265625" style="52"/>
    <col min="8962" max="8963" width="13.7265625" style="52" customWidth="1"/>
    <col min="8964" max="8964" width="40.1796875" style="52" customWidth="1"/>
    <col min="8965" max="8968" width="13.7265625" style="52" customWidth="1"/>
    <col min="8969" max="9217" width="8.7265625" style="52"/>
    <col min="9218" max="9219" width="13.7265625" style="52" customWidth="1"/>
    <col min="9220" max="9220" width="40.1796875" style="52" customWidth="1"/>
    <col min="9221" max="9224" width="13.7265625" style="52" customWidth="1"/>
    <col min="9225" max="9473" width="8.7265625" style="52"/>
    <col min="9474" max="9475" width="13.7265625" style="52" customWidth="1"/>
    <col min="9476" max="9476" width="40.1796875" style="52" customWidth="1"/>
    <col min="9477" max="9480" width="13.7265625" style="52" customWidth="1"/>
    <col min="9481" max="9729" width="8.7265625" style="52"/>
    <col min="9730" max="9731" width="13.7265625" style="52" customWidth="1"/>
    <col min="9732" max="9732" width="40.1796875" style="52" customWidth="1"/>
    <col min="9733" max="9736" width="13.7265625" style="52" customWidth="1"/>
    <col min="9737" max="9985" width="8.7265625" style="52"/>
    <col min="9986" max="9987" width="13.7265625" style="52" customWidth="1"/>
    <col min="9988" max="9988" width="40.1796875" style="52" customWidth="1"/>
    <col min="9989" max="9992" width="13.7265625" style="52" customWidth="1"/>
    <col min="9993" max="10241" width="8.7265625" style="52"/>
    <col min="10242" max="10243" width="13.7265625" style="52" customWidth="1"/>
    <col min="10244" max="10244" width="40.1796875" style="52" customWidth="1"/>
    <col min="10245" max="10248" width="13.7265625" style="52" customWidth="1"/>
    <col min="10249" max="10497" width="8.7265625" style="52"/>
    <col min="10498" max="10499" width="13.7265625" style="52" customWidth="1"/>
    <col min="10500" max="10500" width="40.1796875" style="52" customWidth="1"/>
    <col min="10501" max="10504" width="13.7265625" style="52" customWidth="1"/>
    <col min="10505" max="10753" width="8.7265625" style="52"/>
    <col min="10754" max="10755" width="13.7265625" style="52" customWidth="1"/>
    <col min="10756" max="10756" width="40.1796875" style="52" customWidth="1"/>
    <col min="10757" max="10760" width="13.7265625" style="52" customWidth="1"/>
    <col min="10761" max="11009" width="8.7265625" style="52"/>
    <col min="11010" max="11011" width="13.7265625" style="52" customWidth="1"/>
    <col min="11012" max="11012" width="40.1796875" style="52" customWidth="1"/>
    <col min="11013" max="11016" width="13.7265625" style="52" customWidth="1"/>
    <col min="11017" max="11265" width="8.7265625" style="52"/>
    <col min="11266" max="11267" width="13.7265625" style="52" customWidth="1"/>
    <col min="11268" max="11268" width="40.1796875" style="52" customWidth="1"/>
    <col min="11269" max="11272" width="13.7265625" style="52" customWidth="1"/>
    <col min="11273" max="11521" width="8.7265625" style="52"/>
    <col min="11522" max="11523" width="13.7265625" style="52" customWidth="1"/>
    <col min="11524" max="11524" width="40.1796875" style="52" customWidth="1"/>
    <col min="11525" max="11528" width="13.7265625" style="52" customWidth="1"/>
    <col min="11529" max="11777" width="8.7265625" style="52"/>
    <col min="11778" max="11779" width="13.7265625" style="52" customWidth="1"/>
    <col min="11780" max="11780" width="40.1796875" style="52" customWidth="1"/>
    <col min="11781" max="11784" width="13.7265625" style="52" customWidth="1"/>
    <col min="11785" max="12033" width="8.7265625" style="52"/>
    <col min="12034" max="12035" width="13.7265625" style="52" customWidth="1"/>
    <col min="12036" max="12036" width="40.1796875" style="52" customWidth="1"/>
    <col min="12037" max="12040" width="13.7265625" style="52" customWidth="1"/>
    <col min="12041" max="12289" width="8.7265625" style="52"/>
    <col min="12290" max="12291" width="13.7265625" style="52" customWidth="1"/>
    <col min="12292" max="12292" width="40.1796875" style="52" customWidth="1"/>
    <col min="12293" max="12296" width="13.7265625" style="52" customWidth="1"/>
    <col min="12297" max="12545" width="8.7265625" style="52"/>
    <col min="12546" max="12547" width="13.7265625" style="52" customWidth="1"/>
    <col min="12548" max="12548" width="40.1796875" style="52" customWidth="1"/>
    <col min="12549" max="12552" width="13.7265625" style="52" customWidth="1"/>
    <col min="12553" max="12801" width="8.7265625" style="52"/>
    <col min="12802" max="12803" width="13.7265625" style="52" customWidth="1"/>
    <col min="12804" max="12804" width="40.1796875" style="52" customWidth="1"/>
    <col min="12805" max="12808" width="13.7265625" style="52" customWidth="1"/>
    <col min="12809" max="13057" width="8.7265625" style="52"/>
    <col min="13058" max="13059" width="13.7265625" style="52" customWidth="1"/>
    <col min="13060" max="13060" width="40.1796875" style="52" customWidth="1"/>
    <col min="13061" max="13064" width="13.7265625" style="52" customWidth="1"/>
    <col min="13065" max="13313" width="8.7265625" style="52"/>
    <col min="13314" max="13315" width="13.7265625" style="52" customWidth="1"/>
    <col min="13316" max="13316" width="40.1796875" style="52" customWidth="1"/>
    <col min="13317" max="13320" width="13.7265625" style="52" customWidth="1"/>
    <col min="13321" max="13569" width="8.7265625" style="52"/>
    <col min="13570" max="13571" width="13.7265625" style="52" customWidth="1"/>
    <col min="13572" max="13572" width="40.1796875" style="52" customWidth="1"/>
    <col min="13573" max="13576" width="13.7265625" style="52" customWidth="1"/>
    <col min="13577" max="13825" width="8.7265625" style="52"/>
    <col min="13826" max="13827" width="13.7265625" style="52" customWidth="1"/>
    <col min="13828" max="13828" width="40.1796875" style="52" customWidth="1"/>
    <col min="13829" max="13832" width="13.7265625" style="52" customWidth="1"/>
    <col min="13833" max="14081" width="8.7265625" style="52"/>
    <col min="14082" max="14083" width="13.7265625" style="52" customWidth="1"/>
    <col min="14084" max="14084" width="40.1796875" style="52" customWidth="1"/>
    <col min="14085" max="14088" width="13.7265625" style="52" customWidth="1"/>
    <col min="14089" max="14337" width="8.7265625" style="52"/>
    <col min="14338" max="14339" width="13.7265625" style="52" customWidth="1"/>
    <col min="14340" max="14340" width="40.1796875" style="52" customWidth="1"/>
    <col min="14341" max="14344" width="13.7265625" style="52" customWidth="1"/>
    <col min="14345" max="14593" width="8.7265625" style="52"/>
    <col min="14594" max="14595" width="13.7265625" style="52" customWidth="1"/>
    <col min="14596" max="14596" width="40.1796875" style="52" customWidth="1"/>
    <col min="14597" max="14600" width="13.7265625" style="52" customWidth="1"/>
    <col min="14601" max="14849" width="8.7265625" style="52"/>
    <col min="14850" max="14851" width="13.7265625" style="52" customWidth="1"/>
    <col min="14852" max="14852" width="40.1796875" style="52" customWidth="1"/>
    <col min="14853" max="14856" width="13.7265625" style="52" customWidth="1"/>
    <col min="14857" max="15105" width="8.7265625" style="52"/>
    <col min="15106" max="15107" width="13.7265625" style="52" customWidth="1"/>
    <col min="15108" max="15108" width="40.1796875" style="52" customWidth="1"/>
    <col min="15109" max="15112" width="13.7265625" style="52" customWidth="1"/>
    <col min="15113" max="15361" width="8.7265625" style="52"/>
    <col min="15362" max="15363" width="13.7265625" style="52" customWidth="1"/>
    <col min="15364" max="15364" width="40.1796875" style="52" customWidth="1"/>
    <col min="15365" max="15368" width="13.7265625" style="52" customWidth="1"/>
    <col min="15369" max="15617" width="8.7265625" style="52"/>
    <col min="15618" max="15619" width="13.7265625" style="52" customWidth="1"/>
    <col min="15620" max="15620" width="40.1796875" style="52" customWidth="1"/>
    <col min="15621" max="15624" width="13.7265625" style="52" customWidth="1"/>
    <col min="15625" max="15873" width="8.7265625" style="52"/>
    <col min="15874" max="15875" width="13.7265625" style="52" customWidth="1"/>
    <col min="15876" max="15876" width="40.1796875" style="52" customWidth="1"/>
    <col min="15877" max="15880" width="13.7265625" style="52" customWidth="1"/>
    <col min="15881" max="16129" width="8.7265625" style="52"/>
    <col min="16130" max="16131" width="13.7265625" style="52" customWidth="1"/>
    <col min="16132" max="16132" width="40.1796875" style="52" customWidth="1"/>
    <col min="16133" max="16136" width="13.7265625" style="52" customWidth="1"/>
    <col min="16137" max="16384" width="8.7265625" style="52"/>
  </cols>
  <sheetData>
    <row r="1" spans="1:14" ht="13.5" thickBot="1">
      <c r="A1" s="102" t="s">
        <v>1466</v>
      </c>
      <c r="B1" s="103" t="s">
        <v>1465</v>
      </c>
      <c r="C1" s="103" t="s">
        <v>1464</v>
      </c>
      <c r="D1" s="102" t="s">
        <v>23</v>
      </c>
      <c r="E1" s="101" t="s">
        <v>1463</v>
      </c>
      <c r="F1" s="101" t="s">
        <v>1462</v>
      </c>
      <c r="G1" s="100" t="s">
        <v>1461</v>
      </c>
    </row>
    <row r="2" spans="1:14" ht="13.5" thickTop="1">
      <c r="A2" s="99" t="s">
        <v>1460</v>
      </c>
      <c r="B2" s="98"/>
      <c r="C2" s="98"/>
      <c r="D2" s="78"/>
      <c r="E2" s="97"/>
      <c r="F2" s="97"/>
      <c r="G2" s="96"/>
    </row>
    <row r="3" spans="1:14">
      <c r="A3" s="87" t="s">
        <v>1459</v>
      </c>
      <c r="B3" s="98"/>
      <c r="C3" s="98"/>
      <c r="D3" s="78"/>
      <c r="E3" s="97"/>
      <c r="F3" s="97"/>
      <c r="G3" s="96"/>
    </row>
    <row r="4" spans="1:14">
      <c r="A4" s="69" t="s">
        <v>383</v>
      </c>
      <c r="B4" s="69" t="s">
        <v>1458</v>
      </c>
      <c r="C4" s="69" t="s">
        <v>1457</v>
      </c>
      <c r="D4" s="71" t="s">
        <v>1456</v>
      </c>
      <c r="E4" s="70">
        <v>867</v>
      </c>
      <c r="F4" s="70">
        <v>8506</v>
      </c>
      <c r="G4" s="66">
        <v>2140</v>
      </c>
      <c r="M4" s="1">
        <v>1</v>
      </c>
    </row>
    <row r="5" spans="1:14">
      <c r="A5" s="81" t="s">
        <v>383</v>
      </c>
      <c r="B5" s="81" t="s">
        <v>1455</v>
      </c>
      <c r="C5" s="81" t="s">
        <v>1454</v>
      </c>
      <c r="D5" s="80" t="s">
        <v>1453</v>
      </c>
      <c r="E5" s="79">
        <v>354</v>
      </c>
      <c r="F5" s="79">
        <v>3246</v>
      </c>
      <c r="G5" s="78">
        <v>2140</v>
      </c>
      <c r="M5" s="7">
        <v>1.1000000000000001</v>
      </c>
    </row>
    <row r="6" spans="1:14">
      <c r="A6" s="69" t="s">
        <v>428</v>
      </c>
      <c r="B6" s="69" t="s">
        <v>1452</v>
      </c>
      <c r="C6" s="69" t="s">
        <v>1451</v>
      </c>
      <c r="D6" s="71" t="s">
        <v>1450</v>
      </c>
      <c r="E6" s="70">
        <v>60</v>
      </c>
      <c r="F6" s="70">
        <v>510</v>
      </c>
      <c r="G6" s="66">
        <v>4240</v>
      </c>
      <c r="M6" s="8">
        <v>1.1100000000000001</v>
      </c>
    </row>
    <row r="7" spans="1:14">
      <c r="A7" s="77" t="s">
        <v>374</v>
      </c>
      <c r="B7" s="77" t="s">
        <v>1449</v>
      </c>
      <c r="C7" s="77" t="s">
        <v>1448</v>
      </c>
      <c r="D7" s="76" t="s">
        <v>1445</v>
      </c>
      <c r="E7" s="75">
        <v>483</v>
      </c>
      <c r="F7" s="75">
        <v>4106</v>
      </c>
      <c r="G7" s="74">
        <v>4210</v>
      </c>
      <c r="I7" s="52">
        <v>1.111</v>
      </c>
      <c r="J7" s="104">
        <f>SUM(E4:E5)/3.2808^2</f>
        <v>113.43737062007997</v>
      </c>
      <c r="K7" s="104">
        <f>SUM(F4:F5)/3.2808^3</f>
        <v>332.79172124355017</v>
      </c>
      <c r="M7" s="9">
        <v>1.111</v>
      </c>
    </row>
    <row r="8" spans="1:14">
      <c r="A8" s="69" t="s">
        <v>374</v>
      </c>
      <c r="B8" s="69" t="s">
        <v>1447</v>
      </c>
      <c r="C8" s="69" t="s">
        <v>1446</v>
      </c>
      <c r="D8" s="71" t="s">
        <v>1445</v>
      </c>
      <c r="E8" s="70">
        <v>92</v>
      </c>
      <c r="F8" s="70">
        <v>719</v>
      </c>
      <c r="G8" s="66">
        <v>4110</v>
      </c>
      <c r="M8" s="9">
        <v>1.1120000000000001</v>
      </c>
    </row>
    <row r="9" spans="1:14">
      <c r="A9" s="69" t="s">
        <v>393</v>
      </c>
      <c r="B9" s="69" t="s">
        <v>1444</v>
      </c>
      <c r="C9" s="69" t="s">
        <v>1443</v>
      </c>
      <c r="D9" s="71" t="s">
        <v>1442</v>
      </c>
      <c r="E9" s="70">
        <v>210</v>
      </c>
      <c r="F9" s="70">
        <v>2269</v>
      </c>
      <c r="G9" s="66">
        <v>1230</v>
      </c>
      <c r="I9" s="52">
        <v>1.113</v>
      </c>
      <c r="J9" s="104">
        <f>SUM(E6)/3.2808^2</f>
        <v>5.5743179665886968</v>
      </c>
      <c r="K9" s="104">
        <f>SUM(F6)/3.2808^3</f>
        <v>14.442118604000219</v>
      </c>
      <c r="M9" s="9">
        <v>1.113</v>
      </c>
    </row>
    <row r="10" spans="1:14" s="54" customFormat="1">
      <c r="A10" s="69" t="s">
        <v>386</v>
      </c>
      <c r="B10" s="69" t="s">
        <v>1441</v>
      </c>
      <c r="C10" s="69" t="s">
        <v>1440</v>
      </c>
      <c r="D10" s="71" t="s">
        <v>1435</v>
      </c>
      <c r="E10" s="70">
        <v>328</v>
      </c>
      <c r="F10" s="70">
        <v>3694</v>
      </c>
      <c r="G10" s="66">
        <v>4230</v>
      </c>
      <c r="I10" s="52">
        <v>1.1180000000000001</v>
      </c>
      <c r="J10" s="104">
        <f>SUM(E7:E8)/3.2808^2</f>
        <v>53.420547179808345</v>
      </c>
      <c r="K10" s="104">
        <f>SUM(F7:F8)/3.2808^3</f>
        <v>136.63376914568835</v>
      </c>
      <c r="M10" s="9">
        <v>1.1180000000000001</v>
      </c>
      <c r="N10" s="52"/>
    </row>
    <row r="11" spans="1:14" s="54" customFormat="1">
      <c r="A11" s="69" t="s">
        <v>386</v>
      </c>
      <c r="B11" s="69" t="s">
        <v>1439</v>
      </c>
      <c r="C11" s="69" t="s">
        <v>1438</v>
      </c>
      <c r="D11" s="71" t="s">
        <v>1435</v>
      </c>
      <c r="E11" s="70">
        <v>570</v>
      </c>
      <c r="F11" s="70">
        <v>6936</v>
      </c>
      <c r="G11" s="66">
        <v>4230</v>
      </c>
      <c r="M11" s="8">
        <v>1.1200000000000001</v>
      </c>
      <c r="N11" s="52"/>
    </row>
    <row r="12" spans="1:14">
      <c r="A12" s="69" t="s">
        <v>374</v>
      </c>
      <c r="B12" s="69" t="s">
        <v>1437</v>
      </c>
      <c r="C12" s="69" t="s">
        <v>1436</v>
      </c>
      <c r="D12" s="71" t="s">
        <v>1435</v>
      </c>
      <c r="E12" s="70">
        <v>346</v>
      </c>
      <c r="F12" s="70">
        <v>3376</v>
      </c>
      <c r="G12" s="66">
        <v>4510</v>
      </c>
      <c r="I12" s="52">
        <v>1.121</v>
      </c>
      <c r="J12" s="104">
        <f>SUM(E9:E17)/3.2808^2</f>
        <v>252.79531978479741</v>
      </c>
      <c r="K12" s="104">
        <f>SUM(F9:F17)/3.2808^3</f>
        <v>838.86054785548731</v>
      </c>
      <c r="M12" s="9">
        <v>1.121</v>
      </c>
    </row>
    <row r="13" spans="1:14">
      <c r="A13" s="69" t="s">
        <v>386</v>
      </c>
      <c r="B13" s="69" t="s">
        <v>1434</v>
      </c>
      <c r="C13" s="69" t="s">
        <v>1433</v>
      </c>
      <c r="D13" s="71" t="s">
        <v>1426</v>
      </c>
      <c r="E13" s="70">
        <v>196</v>
      </c>
      <c r="F13" s="70">
        <v>2278</v>
      </c>
      <c r="G13" s="66">
        <v>4230</v>
      </c>
      <c r="I13" s="52">
        <v>1.1220000000000001</v>
      </c>
      <c r="J13" s="104">
        <f>SUM(E18:E28)/3.2808^2</f>
        <v>172.43223576647702</v>
      </c>
      <c r="K13" s="104">
        <f>SUM(F18:F28)/3.2808^3</f>
        <v>652.64217150273157</v>
      </c>
      <c r="M13" s="9">
        <v>1.1220000000000001</v>
      </c>
    </row>
    <row r="14" spans="1:14">
      <c r="A14" s="69" t="s">
        <v>386</v>
      </c>
      <c r="B14" s="69" t="s">
        <v>1432</v>
      </c>
      <c r="C14" s="69" t="s">
        <v>1431</v>
      </c>
      <c r="D14" s="71" t="s">
        <v>1426</v>
      </c>
      <c r="E14" s="70">
        <v>196</v>
      </c>
      <c r="F14" s="70">
        <v>2278</v>
      </c>
      <c r="G14" s="66">
        <v>4230</v>
      </c>
      <c r="M14" s="8">
        <v>1.1299999999999999</v>
      </c>
    </row>
    <row r="15" spans="1:14">
      <c r="A15" s="69" t="s">
        <v>386</v>
      </c>
      <c r="B15" s="69" t="s">
        <v>1430</v>
      </c>
      <c r="C15" s="69" t="s">
        <v>1429</v>
      </c>
      <c r="D15" s="71" t="s">
        <v>1426</v>
      </c>
      <c r="E15" s="70">
        <v>218</v>
      </c>
      <c r="F15" s="70">
        <v>2336</v>
      </c>
      <c r="G15" s="95">
        <v>4230</v>
      </c>
      <c r="I15" s="105">
        <v>1.1299999999999999</v>
      </c>
      <c r="J15" s="104">
        <f>SUM(E29)/3.2808^2</f>
        <v>180.88661801580321</v>
      </c>
      <c r="K15" s="104">
        <f>SUM(F29)/3.2808^3</f>
        <v>521.5303888821021</v>
      </c>
      <c r="M15" s="125"/>
    </row>
    <row r="16" spans="1:14">
      <c r="A16" s="69" t="s">
        <v>386</v>
      </c>
      <c r="B16" s="69" t="s">
        <v>1428</v>
      </c>
      <c r="C16" s="69" t="s">
        <v>1427</v>
      </c>
      <c r="D16" s="71" t="s">
        <v>1426</v>
      </c>
      <c r="E16" s="70">
        <v>218</v>
      </c>
      <c r="F16" s="70">
        <v>2336</v>
      </c>
      <c r="G16" s="66">
        <v>4230</v>
      </c>
      <c r="M16" s="9">
        <v>1.131</v>
      </c>
    </row>
    <row r="17" spans="1:13">
      <c r="A17" s="83" t="s">
        <v>393</v>
      </c>
      <c r="B17" s="83" t="s">
        <v>1425</v>
      </c>
      <c r="C17" s="83" t="s">
        <v>1424</v>
      </c>
      <c r="D17" s="71">
        <v>1.1211502</v>
      </c>
      <c r="E17" s="70">
        <v>439</v>
      </c>
      <c r="F17" s="70">
        <v>4120</v>
      </c>
      <c r="G17" s="66">
        <v>1430</v>
      </c>
      <c r="I17" s="54">
        <v>1.1319999999999999</v>
      </c>
      <c r="J17" s="106">
        <f>SUM(E30:E31)/3.2808^2</f>
        <v>74.324239554515955</v>
      </c>
      <c r="K17" s="106">
        <f>SUM(F30:F31)/3.2808^3</f>
        <v>192.56158138666959</v>
      </c>
      <c r="M17" s="9">
        <v>1.1319999999999999</v>
      </c>
    </row>
    <row r="18" spans="1:13">
      <c r="A18" s="69" t="s">
        <v>383</v>
      </c>
      <c r="B18" s="69" t="s">
        <v>1423</v>
      </c>
      <c r="C18" s="69" t="s">
        <v>1422</v>
      </c>
      <c r="D18" s="71" t="s">
        <v>1421</v>
      </c>
      <c r="E18" s="70">
        <v>57</v>
      </c>
      <c r="F18" s="70">
        <v>68</v>
      </c>
      <c r="G18" s="66">
        <v>1340</v>
      </c>
      <c r="M18" s="10">
        <v>1.1321000000000001</v>
      </c>
    </row>
    <row r="19" spans="1:13">
      <c r="A19" s="69" t="s">
        <v>383</v>
      </c>
      <c r="B19" s="69" t="s">
        <v>1420</v>
      </c>
      <c r="C19" s="73" t="s">
        <v>1419</v>
      </c>
      <c r="D19" s="71">
        <v>1.122101</v>
      </c>
      <c r="E19" s="70">
        <v>317</v>
      </c>
      <c r="F19" s="70">
        <v>3174</v>
      </c>
      <c r="G19" s="66">
        <v>3540</v>
      </c>
      <c r="M19" s="10">
        <v>1.1322000000000001</v>
      </c>
    </row>
    <row r="20" spans="1:13">
      <c r="A20" s="81" t="s">
        <v>397</v>
      </c>
      <c r="B20" s="81" t="s">
        <v>1418</v>
      </c>
      <c r="C20" s="81" t="s">
        <v>1417</v>
      </c>
      <c r="D20" s="80" t="s">
        <v>1414</v>
      </c>
      <c r="E20" s="79">
        <v>500</v>
      </c>
      <c r="F20" s="79">
        <v>5285</v>
      </c>
      <c r="G20" s="78">
        <v>1250</v>
      </c>
      <c r="M20" s="9">
        <v>1.133</v>
      </c>
    </row>
    <row r="21" spans="1:13">
      <c r="A21" s="69" t="s">
        <v>383</v>
      </c>
      <c r="B21" s="69" t="s">
        <v>1416</v>
      </c>
      <c r="C21" s="69" t="s">
        <v>1415</v>
      </c>
      <c r="D21" s="71" t="s">
        <v>1414</v>
      </c>
      <c r="E21" s="70">
        <v>326</v>
      </c>
      <c r="F21" s="70">
        <v>3780</v>
      </c>
      <c r="G21" s="66">
        <v>1240</v>
      </c>
      <c r="I21" s="54">
        <v>1.1339999999999999</v>
      </c>
      <c r="J21" s="106">
        <f>SUM(E32:E37)/3.2808^2</f>
        <v>225.01663525129706</v>
      </c>
      <c r="K21" s="106">
        <f>SUM(F32:F37)/3.2808^3</f>
        <v>649.7254299023158</v>
      </c>
      <c r="M21" s="125"/>
    </row>
    <row r="22" spans="1:13">
      <c r="A22" s="77" t="s">
        <v>527</v>
      </c>
      <c r="B22" s="77" t="s">
        <v>1413</v>
      </c>
      <c r="C22" s="77" t="s">
        <v>1412</v>
      </c>
      <c r="D22" s="76" t="s">
        <v>1411</v>
      </c>
      <c r="E22" s="75">
        <v>0</v>
      </c>
      <c r="F22" s="75">
        <v>3463</v>
      </c>
      <c r="G22" s="74">
        <v>1210</v>
      </c>
      <c r="M22" s="8">
        <v>1.1399999999999999</v>
      </c>
    </row>
    <row r="23" spans="1:13">
      <c r="A23" s="69" t="s">
        <v>447</v>
      </c>
      <c r="B23" s="69" t="s">
        <v>1410</v>
      </c>
      <c r="C23" s="69" t="s">
        <v>1409</v>
      </c>
      <c r="D23" s="71" t="s">
        <v>1406</v>
      </c>
      <c r="E23" s="70">
        <v>0</v>
      </c>
      <c r="F23" s="70">
        <v>218</v>
      </c>
      <c r="G23" s="66">
        <v>1210</v>
      </c>
      <c r="I23" s="52">
        <v>1.141</v>
      </c>
      <c r="J23" s="104">
        <f>SUM(E38)/3.2808^2</f>
        <v>41.342858252199505</v>
      </c>
      <c r="K23" s="104">
        <f>SUM(F38)/3.2808^3</f>
        <v>106.98494918806438</v>
      </c>
      <c r="M23" s="9">
        <v>1.141</v>
      </c>
    </row>
    <row r="24" spans="1:13">
      <c r="A24" s="69" t="s">
        <v>527</v>
      </c>
      <c r="B24" s="69" t="s">
        <v>1408</v>
      </c>
      <c r="C24" s="69" t="s">
        <v>1407</v>
      </c>
      <c r="D24" s="71" t="s">
        <v>1406</v>
      </c>
      <c r="E24" s="70">
        <v>0</v>
      </c>
      <c r="F24" s="70">
        <v>253</v>
      </c>
      <c r="G24" s="66">
        <v>1210</v>
      </c>
      <c r="I24" s="52">
        <v>1.1419999999999999</v>
      </c>
      <c r="J24" s="104">
        <f>SUM(E39)/3.2808^2</f>
        <v>22.947608962456801</v>
      </c>
      <c r="K24" s="104">
        <f>SUM(F39)/3.2808^3</f>
        <v>81.385586015483597</v>
      </c>
      <c r="M24" s="9">
        <v>1.1419999999999999</v>
      </c>
    </row>
    <row r="25" spans="1:13">
      <c r="A25" s="69" t="s">
        <v>383</v>
      </c>
      <c r="B25" s="69" t="s">
        <v>1405</v>
      </c>
      <c r="C25" s="69" t="s">
        <v>1404</v>
      </c>
      <c r="D25" s="71" t="s">
        <v>1403</v>
      </c>
      <c r="E25" s="70">
        <v>403</v>
      </c>
      <c r="F25" s="70">
        <v>4288</v>
      </c>
      <c r="G25" s="66">
        <v>1340</v>
      </c>
      <c r="I25" s="52">
        <v>1.143</v>
      </c>
      <c r="J25" s="104">
        <f>SUM(E40)/3.2808^2</f>
        <v>1.6722953899766091</v>
      </c>
      <c r="K25" s="104">
        <f>SUM(F40)/3.2808^3</f>
        <v>17.783628398651253</v>
      </c>
      <c r="M25" s="9">
        <v>1.143</v>
      </c>
    </row>
    <row r="26" spans="1:13">
      <c r="A26" s="69" t="s">
        <v>535</v>
      </c>
      <c r="B26" s="69" t="s">
        <v>1402</v>
      </c>
      <c r="C26" s="69" t="s">
        <v>1401</v>
      </c>
      <c r="D26" s="71" t="s">
        <v>1400</v>
      </c>
      <c r="E26" s="70">
        <v>145</v>
      </c>
      <c r="F26" s="70">
        <v>1194</v>
      </c>
      <c r="G26" s="66">
        <v>1260</v>
      </c>
      <c r="I26" s="52">
        <v>1.1439999999999999</v>
      </c>
      <c r="J26" s="104">
        <f>SUM(E41:E42)/3.2808^2</f>
        <v>24.341188454103975</v>
      </c>
      <c r="K26" s="104">
        <f>SUM(F41:F42)/3.2808^3</f>
        <v>54.76677917673809</v>
      </c>
      <c r="M26" s="9">
        <v>1.1439999999999999</v>
      </c>
    </row>
    <row r="27" spans="1:13">
      <c r="A27" s="69" t="s">
        <v>447</v>
      </c>
      <c r="B27" s="69" t="s">
        <v>1399</v>
      </c>
      <c r="C27" s="69" t="s">
        <v>1398</v>
      </c>
      <c r="D27" s="71" t="s">
        <v>1397</v>
      </c>
      <c r="E27" s="70">
        <v>0</v>
      </c>
      <c r="F27" s="70">
        <v>73</v>
      </c>
      <c r="G27" s="66">
        <v>1410</v>
      </c>
      <c r="I27" s="105">
        <v>1.1499999999999999</v>
      </c>
      <c r="J27" s="104">
        <f>SUM(E43:E44)/3.2808^2</f>
        <v>73.488091859527657</v>
      </c>
      <c r="K27" s="104">
        <f>SUM(F43:F44)/3.2808^3</f>
        <v>216.97159361539155</v>
      </c>
      <c r="M27" s="8">
        <v>1.1499999999999999</v>
      </c>
    </row>
    <row r="28" spans="1:13">
      <c r="A28" s="69" t="s">
        <v>383</v>
      </c>
      <c r="B28" s="69" t="s">
        <v>1396</v>
      </c>
      <c r="C28" s="69" t="s">
        <v>1395</v>
      </c>
      <c r="D28" s="71" t="s">
        <v>1394</v>
      </c>
      <c r="E28" s="70">
        <v>108</v>
      </c>
      <c r="F28" s="70">
        <v>1251</v>
      </c>
      <c r="G28" s="66">
        <v>3540</v>
      </c>
      <c r="M28" s="8">
        <v>1.1599999999999999</v>
      </c>
    </row>
    <row r="29" spans="1:13">
      <c r="A29" s="69" t="s">
        <v>397</v>
      </c>
      <c r="B29" s="69" t="s">
        <v>1393</v>
      </c>
      <c r="C29" s="69" t="s">
        <v>1392</v>
      </c>
      <c r="D29" s="71" t="s">
        <v>1391</v>
      </c>
      <c r="E29" s="70">
        <v>1947</v>
      </c>
      <c r="F29" s="70">
        <v>18417</v>
      </c>
      <c r="G29" s="66">
        <v>2150</v>
      </c>
      <c r="M29" s="7">
        <v>1.2</v>
      </c>
    </row>
    <row r="30" spans="1:13">
      <c r="A30" s="69" t="s">
        <v>428</v>
      </c>
      <c r="B30" s="69" t="s">
        <v>1390</v>
      </c>
      <c r="C30" s="69" t="s">
        <v>1389</v>
      </c>
      <c r="D30" s="71" t="s">
        <v>1388</v>
      </c>
      <c r="E30" s="70">
        <v>688</v>
      </c>
      <c r="F30" s="70">
        <v>5848</v>
      </c>
      <c r="G30" s="66">
        <v>4240</v>
      </c>
      <c r="I30" s="105">
        <v>1.21</v>
      </c>
      <c r="J30" s="115">
        <f>SUM(E48)/3.2808^2</f>
        <v>1.951011288306044</v>
      </c>
      <c r="K30" s="115">
        <f>SUM(F48)/3.2808^3</f>
        <v>2.3787018877176833</v>
      </c>
      <c r="M30" s="8">
        <v>1.21</v>
      </c>
    </row>
    <row r="31" spans="1:13">
      <c r="A31" s="69" t="s">
        <v>428</v>
      </c>
      <c r="B31" s="69" t="s">
        <v>1387</v>
      </c>
      <c r="C31" s="69" t="s">
        <v>1386</v>
      </c>
      <c r="D31" s="71" t="s">
        <v>1385</v>
      </c>
      <c r="E31" s="70">
        <v>112</v>
      </c>
      <c r="F31" s="70">
        <v>952</v>
      </c>
      <c r="G31" s="66">
        <v>4240</v>
      </c>
      <c r="I31" s="52">
        <v>1.2130000000000001</v>
      </c>
      <c r="J31" s="115">
        <f>SUM(E49:E50)/3.2808^2</f>
        <v>28.150305731272919</v>
      </c>
      <c r="K31" s="115">
        <f>SUM(F49:F50)/3.2808^3</f>
        <v>101.09483022800154</v>
      </c>
      <c r="M31" s="125"/>
    </row>
    <row r="32" spans="1:13">
      <c r="A32" s="69" t="s">
        <v>383</v>
      </c>
      <c r="B32" s="69" t="s">
        <v>1384</v>
      </c>
      <c r="C32" s="69" t="s">
        <v>1383</v>
      </c>
      <c r="D32" s="71" t="s">
        <v>1375</v>
      </c>
      <c r="E32" s="70">
        <v>376</v>
      </c>
      <c r="F32" s="70">
        <v>3924</v>
      </c>
      <c r="G32" s="66">
        <v>1340</v>
      </c>
      <c r="I32" s="52">
        <v>1.214</v>
      </c>
      <c r="J32" s="115">
        <f>SUM(E51:E60)/3.2808^2</f>
        <v>131.83261990982268</v>
      </c>
      <c r="K32" s="115">
        <f>SUM(F51:F60)/3.2808^3</f>
        <v>369.37842170701737</v>
      </c>
      <c r="M32" s="125"/>
    </row>
    <row r="33" spans="1:13">
      <c r="A33" s="69" t="s">
        <v>383</v>
      </c>
      <c r="B33" s="69" t="s">
        <v>1382</v>
      </c>
      <c r="C33" s="69" t="s">
        <v>1381</v>
      </c>
      <c r="D33" s="71" t="s">
        <v>1375</v>
      </c>
      <c r="E33" s="70">
        <v>924</v>
      </c>
      <c r="F33" s="70">
        <v>8316</v>
      </c>
      <c r="G33" s="66">
        <v>2140</v>
      </c>
      <c r="I33" s="52">
        <v>1.216</v>
      </c>
      <c r="J33" s="115">
        <f>SUM(E61:E62)/3.2808^2</f>
        <v>37.347930376144269</v>
      </c>
      <c r="K33" s="115">
        <f>SUM(F61:F62)/3.2808^3</f>
        <v>103.86998243033884</v>
      </c>
      <c r="M33" s="125"/>
    </row>
    <row r="34" spans="1:13">
      <c r="A34" s="69" t="s">
        <v>397</v>
      </c>
      <c r="B34" s="69" t="s">
        <v>1380</v>
      </c>
      <c r="C34" s="69" t="s">
        <v>1378</v>
      </c>
      <c r="D34" s="71" t="s">
        <v>1375</v>
      </c>
      <c r="E34" s="70">
        <v>568</v>
      </c>
      <c r="F34" s="70">
        <v>5211</v>
      </c>
      <c r="G34" s="66">
        <v>3150</v>
      </c>
      <c r="I34" s="105">
        <v>1.22</v>
      </c>
      <c r="J34" s="115">
        <f>SUM(E63:E64)/3.2808^2</f>
        <v>45.151975529368443</v>
      </c>
      <c r="K34" s="115">
        <f>SUM(F63:F64)/3.2808^3</f>
        <v>342.22157515557382</v>
      </c>
      <c r="M34" s="8">
        <v>1.22</v>
      </c>
    </row>
    <row r="35" spans="1:13">
      <c r="A35" s="69" t="s">
        <v>397</v>
      </c>
      <c r="B35" s="69" t="s">
        <v>1379</v>
      </c>
      <c r="C35" s="69" t="s">
        <v>1378</v>
      </c>
      <c r="D35" s="71" t="s">
        <v>1375</v>
      </c>
      <c r="E35" s="70">
        <v>184</v>
      </c>
      <c r="F35" s="70">
        <v>1690</v>
      </c>
      <c r="G35" s="66">
        <v>3150</v>
      </c>
      <c r="I35" s="52">
        <v>1.2210000000000001</v>
      </c>
      <c r="J35" s="115">
        <f>SUM(E65:E66)/3.2808^2</f>
        <v>94.113068335905837</v>
      </c>
      <c r="K35" s="115">
        <f>SUM(F65:F66)/3.2808^3</f>
        <v>242.34441375104683</v>
      </c>
      <c r="M35" s="125"/>
    </row>
    <row r="36" spans="1:13">
      <c r="A36" s="69" t="s">
        <v>386</v>
      </c>
      <c r="B36" s="69" t="s">
        <v>1377</v>
      </c>
      <c r="C36" s="69" t="s">
        <v>1376</v>
      </c>
      <c r="D36" s="71" t="s">
        <v>1375</v>
      </c>
      <c r="E36" s="70">
        <v>148</v>
      </c>
      <c r="F36" s="70">
        <v>1805</v>
      </c>
      <c r="G36" s="66">
        <v>4230</v>
      </c>
      <c r="I36" s="52">
        <v>1.222</v>
      </c>
      <c r="J36" s="115">
        <f>SUM(E67:E69)/3.2808^2</f>
        <v>73.023565362311928</v>
      </c>
      <c r="K36" s="115">
        <f>SUM(F67:F69)/3.2808^3</f>
        <v>139.15406043148448</v>
      </c>
      <c r="M36" s="125"/>
    </row>
    <row r="37" spans="1:13">
      <c r="A37" s="69" t="s">
        <v>383</v>
      </c>
      <c r="B37" s="94" t="s">
        <v>1374</v>
      </c>
      <c r="C37" s="73" t="s">
        <v>1373</v>
      </c>
      <c r="D37" s="71">
        <v>1.1340300000000001</v>
      </c>
      <c r="E37" s="70">
        <v>222</v>
      </c>
      <c r="F37" s="70">
        <v>1998</v>
      </c>
      <c r="G37" s="66">
        <v>2140</v>
      </c>
      <c r="I37" s="52">
        <v>1.2270000000000001</v>
      </c>
      <c r="J37" s="115">
        <f>SUM(E70)/3.2808^2</f>
        <v>4.2736437743846674</v>
      </c>
      <c r="K37" s="115">
        <f>SUM(F70)/3.2808^3</f>
        <v>12.601456428980585</v>
      </c>
      <c r="M37" s="125"/>
    </row>
    <row r="38" spans="1:13">
      <c r="A38" s="69" t="s">
        <v>374</v>
      </c>
      <c r="B38" s="69" t="s">
        <v>1372</v>
      </c>
      <c r="C38" s="69" t="s">
        <v>1371</v>
      </c>
      <c r="D38" s="90" t="s">
        <v>1370</v>
      </c>
      <c r="E38" s="70">
        <v>445</v>
      </c>
      <c r="F38" s="70">
        <v>3778</v>
      </c>
      <c r="G38" s="66">
        <v>4210</v>
      </c>
      <c r="M38" s="8">
        <v>1.23</v>
      </c>
    </row>
    <row r="39" spans="1:13">
      <c r="A39" s="69" t="s">
        <v>383</v>
      </c>
      <c r="B39" s="69" t="s">
        <v>1369</v>
      </c>
      <c r="C39" s="69" t="s">
        <v>1368</v>
      </c>
      <c r="D39" s="71" t="s">
        <v>1367</v>
      </c>
      <c r="E39" s="70">
        <v>247</v>
      </c>
      <c r="F39" s="70">
        <v>2874</v>
      </c>
      <c r="G39" s="66">
        <v>3540</v>
      </c>
      <c r="I39" s="52">
        <v>1.2370000000000001</v>
      </c>
      <c r="J39" s="115">
        <f>SUM(E71)/3.2808^2</f>
        <v>2.6942536838512035</v>
      </c>
      <c r="K39" s="115">
        <f>SUM(F71)/3.2808^3</f>
        <v>9.146675115866806</v>
      </c>
      <c r="M39" s="125"/>
    </row>
    <row r="40" spans="1:13">
      <c r="A40" s="69" t="s">
        <v>374</v>
      </c>
      <c r="B40" s="69" t="s">
        <v>1366</v>
      </c>
      <c r="C40" s="69" t="s">
        <v>1365</v>
      </c>
      <c r="D40" s="71" t="s">
        <v>1364</v>
      </c>
      <c r="E40" s="70">
        <v>18</v>
      </c>
      <c r="F40" s="70">
        <v>628</v>
      </c>
      <c r="G40" s="66">
        <v>3250</v>
      </c>
      <c r="M40" s="8">
        <v>1.24</v>
      </c>
    </row>
    <row r="41" spans="1:13">
      <c r="A41" s="69" t="s">
        <v>443</v>
      </c>
      <c r="B41" s="69" t="s">
        <v>1363</v>
      </c>
      <c r="C41" s="69" t="s">
        <v>1362</v>
      </c>
      <c r="D41" s="71" t="s">
        <v>1359</v>
      </c>
      <c r="E41" s="70">
        <v>122</v>
      </c>
      <c r="F41" s="70">
        <v>906</v>
      </c>
      <c r="G41" s="66">
        <v>4320</v>
      </c>
      <c r="I41" s="52">
        <v>1.244</v>
      </c>
      <c r="J41" s="115">
        <f>SUM(E72)/3.2808^2</f>
        <v>40.135089359438616</v>
      </c>
      <c r="K41" s="115">
        <f>SUM(F72)/3.2808^3</f>
        <v>112.0538496392723</v>
      </c>
    </row>
    <row r="42" spans="1:13">
      <c r="A42" s="81" t="s">
        <v>443</v>
      </c>
      <c r="B42" s="81" t="s">
        <v>1361</v>
      </c>
      <c r="C42" s="81" t="s">
        <v>1360</v>
      </c>
      <c r="D42" s="80" t="s">
        <v>1359</v>
      </c>
      <c r="E42" s="79">
        <v>140</v>
      </c>
      <c r="F42" s="79">
        <v>1028</v>
      </c>
      <c r="G42" s="78">
        <v>4320</v>
      </c>
      <c r="M42" s="8">
        <v>1.25</v>
      </c>
    </row>
    <row r="43" spans="1:13">
      <c r="A43" s="69" t="s">
        <v>451</v>
      </c>
      <c r="B43" s="69" t="s">
        <v>1358</v>
      </c>
      <c r="C43" s="69" t="s">
        <v>1357</v>
      </c>
      <c r="D43" s="71">
        <v>1.15001</v>
      </c>
      <c r="E43" s="70">
        <v>366</v>
      </c>
      <c r="F43" s="70">
        <v>3886</v>
      </c>
      <c r="G43" s="66">
        <v>1420</v>
      </c>
      <c r="M43" s="8">
        <v>1.26</v>
      </c>
    </row>
    <row r="44" spans="1:13">
      <c r="A44" s="77" t="s">
        <v>393</v>
      </c>
      <c r="B44" s="77" t="s">
        <v>1356</v>
      </c>
      <c r="C44" s="77" t="s">
        <v>1355</v>
      </c>
      <c r="D44" s="76">
        <v>1.15001</v>
      </c>
      <c r="E44" s="75">
        <v>425</v>
      </c>
      <c r="F44" s="75">
        <v>3776</v>
      </c>
      <c r="G44" s="74">
        <v>3130</v>
      </c>
      <c r="M44" s="8">
        <v>1.27</v>
      </c>
    </row>
    <row r="45" spans="1:13">
      <c r="A45" s="77"/>
      <c r="B45" s="77"/>
      <c r="C45" s="77"/>
      <c r="D45" s="93" t="s">
        <v>370</v>
      </c>
      <c r="E45" s="92">
        <f>SUM(E4:E44)</f>
        <v>13365</v>
      </c>
      <c r="F45" s="92">
        <f>SUM(F4:F44)</f>
        <v>134794</v>
      </c>
      <c r="G45" s="74"/>
      <c r="I45" s="105">
        <v>1.28</v>
      </c>
      <c r="J45" s="115">
        <f>SUM(E73)/3.2808^2</f>
        <v>9.2905299443144944</v>
      </c>
      <c r="K45" s="115">
        <f>SUM(F73)/3.2808^3</f>
        <v>27.779839902988659</v>
      </c>
      <c r="M45" s="8">
        <v>1.28</v>
      </c>
    </row>
    <row r="46" spans="1:13">
      <c r="A46" s="77"/>
      <c r="B46" s="77"/>
      <c r="C46" s="77"/>
      <c r="D46" s="76"/>
      <c r="E46" s="75"/>
      <c r="F46" s="75"/>
      <c r="G46" s="74"/>
      <c r="M46" s="7">
        <v>1.3</v>
      </c>
    </row>
    <row r="47" spans="1:13">
      <c r="A47" s="91" t="s">
        <v>1354</v>
      </c>
      <c r="B47" s="77"/>
      <c r="C47" s="77"/>
      <c r="D47" s="76"/>
      <c r="E47" s="75"/>
      <c r="F47" s="75"/>
      <c r="G47" s="74"/>
      <c r="M47" s="7">
        <v>1.31</v>
      </c>
    </row>
    <row r="48" spans="1:13">
      <c r="A48" s="77" t="s">
        <v>802</v>
      </c>
      <c r="B48" s="77" t="s">
        <v>1353</v>
      </c>
      <c r="C48" s="77" t="s">
        <v>1352</v>
      </c>
      <c r="D48" s="76" t="s">
        <v>1351</v>
      </c>
      <c r="E48" s="75">
        <v>21</v>
      </c>
      <c r="F48" s="75">
        <v>84</v>
      </c>
      <c r="G48" s="74">
        <v>4250</v>
      </c>
      <c r="M48" s="8">
        <v>1.3109999999999999</v>
      </c>
    </row>
    <row r="49" spans="1:13">
      <c r="A49" s="69" t="s">
        <v>397</v>
      </c>
      <c r="B49" s="73" t="s">
        <v>1350</v>
      </c>
      <c r="C49" s="73" t="s">
        <v>1349</v>
      </c>
      <c r="D49" s="71">
        <v>1.213031</v>
      </c>
      <c r="E49" s="70">
        <v>270</v>
      </c>
      <c r="F49" s="70">
        <v>2548</v>
      </c>
      <c r="G49" s="66">
        <v>1350</v>
      </c>
      <c r="M49" s="9">
        <v>1.3111999999999999</v>
      </c>
    </row>
    <row r="50" spans="1:13">
      <c r="A50" s="69" t="s">
        <v>451</v>
      </c>
      <c r="B50" s="69" t="s">
        <v>1348</v>
      </c>
      <c r="C50" s="69" t="s">
        <v>1347</v>
      </c>
      <c r="D50" s="71" t="s">
        <v>1346</v>
      </c>
      <c r="E50" s="70">
        <v>33</v>
      </c>
      <c r="F50" s="70">
        <v>1022</v>
      </c>
      <c r="G50" s="66">
        <v>1320</v>
      </c>
      <c r="M50" s="8">
        <v>1.3120000000000001</v>
      </c>
    </row>
    <row r="51" spans="1:13">
      <c r="A51" s="69" t="s">
        <v>393</v>
      </c>
      <c r="B51" s="73" t="s">
        <v>1345</v>
      </c>
      <c r="C51" s="73" t="s">
        <v>1344</v>
      </c>
      <c r="D51" s="71">
        <v>1.2140320099999999</v>
      </c>
      <c r="E51" s="70">
        <v>462</v>
      </c>
      <c r="F51" s="70">
        <v>4789</v>
      </c>
      <c r="G51" s="66">
        <v>1330</v>
      </c>
      <c r="I51" s="121">
        <v>1.3123</v>
      </c>
      <c r="J51" s="115">
        <f>SUM(E77:E78)/3.2808^2</f>
        <v>42.736437743846679</v>
      </c>
      <c r="K51" s="115">
        <f>SUM(F77:F78)/3.2808^3</f>
        <v>120.26603472782143</v>
      </c>
      <c r="M51" s="9">
        <v>1.3123</v>
      </c>
    </row>
    <row r="52" spans="1:13">
      <c r="A52" s="69" t="s">
        <v>393</v>
      </c>
      <c r="B52" s="73" t="s">
        <v>1343</v>
      </c>
      <c r="C52" s="73" t="s">
        <v>1342</v>
      </c>
      <c r="D52" s="71">
        <v>1.2140320200000001</v>
      </c>
      <c r="E52" s="70">
        <v>107</v>
      </c>
      <c r="F52" s="70">
        <v>1092</v>
      </c>
      <c r="G52" s="66">
        <v>1330</v>
      </c>
      <c r="M52" s="7">
        <v>1.32</v>
      </c>
    </row>
    <row r="53" spans="1:13">
      <c r="A53" s="69" t="s">
        <v>393</v>
      </c>
      <c r="B53" s="73" t="s">
        <v>1341</v>
      </c>
      <c r="C53" s="73" t="s">
        <v>1340</v>
      </c>
      <c r="D53" s="71">
        <v>1.2140320200000001</v>
      </c>
      <c r="E53" s="70">
        <v>107</v>
      </c>
      <c r="F53" s="70">
        <v>1092</v>
      </c>
      <c r="G53" s="66">
        <v>1330</v>
      </c>
      <c r="I53" s="52">
        <v>1.321</v>
      </c>
      <c r="J53" s="115">
        <f>SUM(E79:E81)/3.2808^2</f>
        <v>16.537143300879801</v>
      </c>
      <c r="K53" s="115">
        <f>SUM(F79:F81)/3.2808^3</f>
        <v>44.430753117012443</v>
      </c>
      <c r="M53" s="8">
        <v>1.321</v>
      </c>
    </row>
    <row r="54" spans="1:13">
      <c r="A54" s="69" t="s">
        <v>393</v>
      </c>
      <c r="B54" s="69" t="s">
        <v>1339</v>
      </c>
      <c r="C54" s="69" t="s">
        <v>1338</v>
      </c>
      <c r="D54" s="71" t="s">
        <v>1337</v>
      </c>
      <c r="E54" s="70">
        <v>16</v>
      </c>
      <c r="F54" s="70">
        <v>190</v>
      </c>
      <c r="G54" s="66">
        <v>1330</v>
      </c>
      <c r="M54" s="9">
        <v>1.3211999999999999</v>
      </c>
    </row>
    <row r="55" spans="1:13">
      <c r="A55" s="69" t="s">
        <v>443</v>
      </c>
      <c r="B55" s="69" t="s">
        <v>1336</v>
      </c>
      <c r="C55" s="69" t="s">
        <v>1335</v>
      </c>
      <c r="D55" s="71" t="s">
        <v>1334</v>
      </c>
      <c r="E55" s="70">
        <v>254</v>
      </c>
      <c r="F55" s="70">
        <v>1483</v>
      </c>
      <c r="G55" s="66">
        <v>4620</v>
      </c>
      <c r="M55" s="10">
        <v>1.3212010000000001</v>
      </c>
    </row>
    <row r="56" spans="1:13">
      <c r="A56" s="69" t="s">
        <v>386</v>
      </c>
      <c r="B56" s="69" t="s">
        <v>1333</v>
      </c>
      <c r="C56" s="69" t="s">
        <v>1332</v>
      </c>
      <c r="D56" s="71" t="s">
        <v>1329</v>
      </c>
      <c r="E56" s="70">
        <v>11</v>
      </c>
      <c r="F56" s="70">
        <v>60</v>
      </c>
      <c r="G56" s="66">
        <v>4130</v>
      </c>
      <c r="M56" s="8">
        <v>1.3220000000000001</v>
      </c>
    </row>
    <row r="57" spans="1:13">
      <c r="A57" s="69" t="s">
        <v>443</v>
      </c>
      <c r="B57" s="69" t="s">
        <v>1331</v>
      </c>
      <c r="C57" s="69" t="s">
        <v>1330</v>
      </c>
      <c r="D57" s="71" t="s">
        <v>1329</v>
      </c>
      <c r="E57" s="70">
        <v>132</v>
      </c>
      <c r="F57" s="70">
        <v>990</v>
      </c>
      <c r="G57" s="66">
        <v>4120</v>
      </c>
      <c r="M57" s="8">
        <v>1.323</v>
      </c>
    </row>
    <row r="58" spans="1:13">
      <c r="A58" s="83" t="s">
        <v>374</v>
      </c>
      <c r="B58" s="83" t="s">
        <v>1328</v>
      </c>
      <c r="C58" s="83" t="s">
        <v>1327</v>
      </c>
      <c r="D58" s="71">
        <v>1.2140803</v>
      </c>
      <c r="E58" s="70">
        <v>151</v>
      </c>
      <c r="F58" s="70">
        <v>1495</v>
      </c>
      <c r="G58" s="66">
        <v>4610</v>
      </c>
      <c r="M58" s="7">
        <v>1.33</v>
      </c>
    </row>
    <row r="59" spans="1:13">
      <c r="A59" s="69" t="s">
        <v>397</v>
      </c>
      <c r="B59" s="69" t="s">
        <v>1326</v>
      </c>
      <c r="C59" s="69" t="s">
        <v>1325</v>
      </c>
      <c r="D59" s="71" t="s">
        <v>1322</v>
      </c>
      <c r="E59" s="70">
        <v>68</v>
      </c>
      <c r="F59" s="70">
        <v>621</v>
      </c>
      <c r="G59" s="66">
        <v>3150</v>
      </c>
      <c r="I59" s="52">
        <v>1.331</v>
      </c>
      <c r="J59" s="115">
        <f>SUM(E82)/3.2808^2</f>
        <v>0</v>
      </c>
      <c r="K59" s="115">
        <f>SUM(F82)/3.2808^3</f>
        <v>29.847045114933788</v>
      </c>
      <c r="M59" s="8">
        <v>1.331</v>
      </c>
    </row>
    <row r="60" spans="1:13">
      <c r="A60" s="69" t="s">
        <v>383</v>
      </c>
      <c r="B60" s="69" t="s">
        <v>1324</v>
      </c>
      <c r="C60" s="69" t="s">
        <v>1323</v>
      </c>
      <c r="D60" s="71" t="s">
        <v>1322</v>
      </c>
      <c r="E60" s="70">
        <v>111</v>
      </c>
      <c r="F60" s="70">
        <v>1232</v>
      </c>
      <c r="G60" s="66">
        <v>3440</v>
      </c>
      <c r="M60" s="8">
        <v>1.3320000000000001</v>
      </c>
    </row>
    <row r="61" spans="1:13">
      <c r="A61" s="69" t="s">
        <v>374</v>
      </c>
      <c r="B61" s="69" t="s">
        <v>1321</v>
      </c>
      <c r="C61" s="69" t="s">
        <v>1320</v>
      </c>
      <c r="D61" s="71" t="s">
        <v>1317</v>
      </c>
      <c r="E61" s="70">
        <v>203</v>
      </c>
      <c r="F61" s="70">
        <v>2132</v>
      </c>
      <c r="G61" s="66">
        <v>4610</v>
      </c>
      <c r="M61" s="8">
        <v>1.3340000000000001</v>
      </c>
    </row>
    <row r="62" spans="1:13">
      <c r="A62" s="69" t="s">
        <v>443</v>
      </c>
      <c r="B62" s="69" t="s">
        <v>1319</v>
      </c>
      <c r="C62" s="69" t="s">
        <v>1318</v>
      </c>
      <c r="D62" s="71" t="s">
        <v>1317</v>
      </c>
      <c r="E62" s="70">
        <v>199</v>
      </c>
      <c r="F62" s="70">
        <v>1536</v>
      </c>
      <c r="G62" s="66">
        <v>4120</v>
      </c>
      <c r="I62" s="105">
        <v>1.34</v>
      </c>
      <c r="J62" s="115">
        <f>SUM(E83:E84)/3.2808^2</f>
        <v>221.48623387245755</v>
      </c>
      <c r="K62" s="115">
        <f>SUM(F83:F84)/3.2808^3</f>
        <v>1148.8563760084096</v>
      </c>
      <c r="M62" s="7">
        <v>1.34</v>
      </c>
    </row>
    <row r="63" spans="1:13">
      <c r="A63" s="69" t="s">
        <v>393</v>
      </c>
      <c r="B63" s="69" t="s">
        <v>1316</v>
      </c>
      <c r="C63" s="69" t="s">
        <v>1315</v>
      </c>
      <c r="D63" s="71" t="s">
        <v>1314</v>
      </c>
      <c r="E63" s="70">
        <v>428</v>
      </c>
      <c r="F63" s="70">
        <v>11436</v>
      </c>
      <c r="G63" s="66">
        <v>1430</v>
      </c>
      <c r="M63" s="8">
        <v>1.3420000000000001</v>
      </c>
    </row>
    <row r="64" spans="1:13">
      <c r="A64" s="69" t="s">
        <v>397</v>
      </c>
      <c r="B64" s="69" t="s">
        <v>1313</v>
      </c>
      <c r="C64" s="69" t="s">
        <v>1312</v>
      </c>
      <c r="D64" s="71" t="s">
        <v>1311</v>
      </c>
      <c r="E64" s="70">
        <v>58</v>
      </c>
      <c r="F64" s="70">
        <v>649</v>
      </c>
      <c r="G64" s="66">
        <v>1450</v>
      </c>
      <c r="M64" s="7">
        <v>1.35</v>
      </c>
    </row>
    <row r="65" spans="1:14">
      <c r="A65" s="69" t="s">
        <v>386</v>
      </c>
      <c r="B65" s="69" t="s">
        <v>1310</v>
      </c>
      <c r="C65" s="69" t="s">
        <v>1309</v>
      </c>
      <c r="D65" s="71" t="s">
        <v>1308</v>
      </c>
      <c r="E65" s="70">
        <v>293</v>
      </c>
      <c r="F65" s="70">
        <v>1819</v>
      </c>
      <c r="G65" s="66">
        <v>4130</v>
      </c>
      <c r="I65" s="105">
        <v>1.353</v>
      </c>
      <c r="J65" s="115">
        <f>SUM(E85)/3.2808^2</f>
        <v>6.9678974582358713</v>
      </c>
      <c r="K65" s="115">
        <f>SUM(F85)/3.2808^3</f>
        <v>20.27560180483168</v>
      </c>
      <c r="M65" s="8">
        <v>1.353</v>
      </c>
    </row>
    <row r="66" spans="1:14" s="53" customFormat="1">
      <c r="A66" s="69" t="s">
        <v>383</v>
      </c>
      <c r="B66" s="69" t="s">
        <v>1307</v>
      </c>
      <c r="C66" s="69" t="s">
        <v>1306</v>
      </c>
      <c r="D66" s="71" t="s">
        <v>1305</v>
      </c>
      <c r="E66" s="70">
        <v>720</v>
      </c>
      <c r="F66" s="70">
        <v>6739</v>
      </c>
      <c r="G66" s="66">
        <v>3240</v>
      </c>
      <c r="M66" s="7">
        <v>1.36</v>
      </c>
      <c r="N66" s="52"/>
    </row>
    <row r="67" spans="1:14" s="53" customFormat="1">
      <c r="A67" s="69" t="s">
        <v>802</v>
      </c>
      <c r="B67" s="69" t="s">
        <v>1304</v>
      </c>
      <c r="C67" s="69" t="s">
        <v>1303</v>
      </c>
      <c r="D67" s="71" t="s">
        <v>1298</v>
      </c>
      <c r="E67" s="70">
        <v>377</v>
      </c>
      <c r="F67" s="70">
        <v>2114</v>
      </c>
      <c r="G67" s="66">
        <v>4250</v>
      </c>
      <c r="M67" s="8">
        <v>1.361</v>
      </c>
      <c r="N67" s="52"/>
    </row>
    <row r="68" spans="1:14" s="53" customFormat="1">
      <c r="A68" s="69" t="s">
        <v>428</v>
      </c>
      <c r="B68" s="69" t="s">
        <v>1302</v>
      </c>
      <c r="C68" s="69" t="s">
        <v>1301</v>
      </c>
      <c r="D68" s="71" t="s">
        <v>1298</v>
      </c>
      <c r="E68" s="70">
        <v>181</v>
      </c>
      <c r="F68" s="70">
        <v>1258</v>
      </c>
      <c r="G68" s="66">
        <v>4640</v>
      </c>
      <c r="I68" s="52">
        <v>1.369</v>
      </c>
      <c r="J68" s="115">
        <f>SUM(E86)/3.2808^2</f>
        <v>18.581059888628989</v>
      </c>
      <c r="K68" s="115">
        <f>SUM(F86)/3.2808^3</f>
        <v>52.6146203259459</v>
      </c>
      <c r="M68" s="8">
        <v>1.369</v>
      </c>
      <c r="N68" s="52"/>
    </row>
    <row r="69" spans="1:14">
      <c r="A69" s="69" t="s">
        <v>386</v>
      </c>
      <c r="B69" s="69" t="s">
        <v>1300</v>
      </c>
      <c r="C69" s="69" t="s">
        <v>1299</v>
      </c>
      <c r="D69" s="71" t="s">
        <v>1298</v>
      </c>
      <c r="E69" s="70">
        <v>228</v>
      </c>
      <c r="F69" s="70">
        <v>1542</v>
      </c>
      <c r="G69" s="66">
        <v>4630</v>
      </c>
      <c r="M69" s="7">
        <v>1.37</v>
      </c>
    </row>
    <row r="70" spans="1:14">
      <c r="A70" s="69" t="s">
        <v>374</v>
      </c>
      <c r="B70" s="69" t="s">
        <v>1297</v>
      </c>
      <c r="C70" s="69" t="s">
        <v>1294</v>
      </c>
      <c r="D70" s="71" t="s">
        <v>1296</v>
      </c>
      <c r="E70" s="70">
        <v>46</v>
      </c>
      <c r="F70" s="70">
        <v>445</v>
      </c>
      <c r="G70" s="66">
        <v>4710</v>
      </c>
      <c r="M70" s="8">
        <v>1.3720000000000001</v>
      </c>
    </row>
    <row r="71" spans="1:14">
      <c r="A71" s="69" t="s">
        <v>397</v>
      </c>
      <c r="B71" s="69" t="s">
        <v>1295</v>
      </c>
      <c r="C71" s="69" t="s">
        <v>1294</v>
      </c>
      <c r="D71" s="71" t="s">
        <v>1293</v>
      </c>
      <c r="E71" s="70">
        <v>29</v>
      </c>
      <c r="F71" s="70">
        <v>323</v>
      </c>
      <c r="G71" s="66">
        <v>1450</v>
      </c>
      <c r="M71" s="8">
        <v>1.373</v>
      </c>
    </row>
    <row r="72" spans="1:14">
      <c r="A72" s="69" t="s">
        <v>397</v>
      </c>
      <c r="B72" s="69" t="s">
        <v>1292</v>
      </c>
      <c r="C72" s="69" t="s">
        <v>1291</v>
      </c>
      <c r="D72" s="71" t="s">
        <v>1290</v>
      </c>
      <c r="E72" s="70">
        <v>432</v>
      </c>
      <c r="F72" s="70">
        <v>3957</v>
      </c>
      <c r="G72" s="66">
        <v>3150</v>
      </c>
      <c r="I72" s="52">
        <v>1.3740000000000001</v>
      </c>
      <c r="J72" s="115">
        <f>SUM(E87)/3.2808^2</f>
        <v>8.8260034470987705</v>
      </c>
      <c r="K72" s="115">
        <f>SUM(F87)/3.2808^3</f>
        <v>27.666568384525913</v>
      </c>
      <c r="M72" s="8">
        <v>1.3740000000000001</v>
      </c>
    </row>
    <row r="73" spans="1:14">
      <c r="A73" s="69" t="s">
        <v>374</v>
      </c>
      <c r="B73" s="69" t="s">
        <v>1289</v>
      </c>
      <c r="C73" s="69" t="s">
        <v>1288</v>
      </c>
      <c r="D73" s="71" t="s">
        <v>1287</v>
      </c>
      <c r="E73" s="70">
        <v>100</v>
      </c>
      <c r="F73" s="70">
        <v>981</v>
      </c>
      <c r="G73" s="66">
        <v>4710</v>
      </c>
      <c r="M73" s="7">
        <v>1.38</v>
      </c>
    </row>
    <row r="74" spans="1:14">
      <c r="A74" s="69"/>
      <c r="B74" s="69"/>
      <c r="C74" s="69"/>
      <c r="D74" s="68" t="s">
        <v>370</v>
      </c>
      <c r="E74" s="67">
        <f>SUM(E48:E73)</f>
        <v>5037</v>
      </c>
      <c r="F74" s="67">
        <f>SUM(F48:F73)</f>
        <v>51629</v>
      </c>
      <c r="G74" s="66"/>
      <c r="I74" s="52">
        <v>1.381</v>
      </c>
      <c r="J74" s="115">
        <f>SUM(E88:E90)/3.2808^2</f>
        <v>6.9678974582358713</v>
      </c>
      <c r="K74" s="115">
        <f>SUM(F88:F90)/3.2808^3</f>
        <v>57.598567138306763</v>
      </c>
      <c r="M74" s="8">
        <v>1.381</v>
      </c>
    </row>
    <row r="75" spans="1:14">
      <c r="A75" s="69"/>
      <c r="B75" s="69"/>
      <c r="C75" s="69"/>
      <c r="D75" s="71"/>
      <c r="E75" s="70"/>
      <c r="F75" s="70"/>
      <c r="G75" s="66"/>
      <c r="M75" s="9">
        <v>1.3811</v>
      </c>
    </row>
    <row r="76" spans="1:14">
      <c r="A76" s="82" t="s">
        <v>1286</v>
      </c>
      <c r="B76" s="69"/>
      <c r="C76" s="69"/>
      <c r="D76" s="71"/>
      <c r="E76" s="70"/>
      <c r="F76" s="70"/>
      <c r="G76" s="66"/>
      <c r="M76" s="9">
        <v>1.3812</v>
      </c>
    </row>
    <row r="77" spans="1:14">
      <c r="A77" s="69" t="s">
        <v>383</v>
      </c>
      <c r="B77" s="69" t="s">
        <v>1285</v>
      </c>
      <c r="C77" s="69" t="s">
        <v>1284</v>
      </c>
      <c r="D77" s="71" t="s">
        <v>1283</v>
      </c>
      <c r="E77" s="70">
        <v>63</v>
      </c>
      <c r="F77" s="70">
        <v>702</v>
      </c>
      <c r="G77" s="66">
        <v>3540</v>
      </c>
      <c r="M77" s="9">
        <v>1.3813</v>
      </c>
    </row>
    <row r="78" spans="1:14">
      <c r="A78" s="69" t="s">
        <v>383</v>
      </c>
      <c r="B78" s="69" t="s">
        <v>1282</v>
      </c>
      <c r="C78" s="69" t="s">
        <v>1281</v>
      </c>
      <c r="D78" s="71" t="s">
        <v>1280</v>
      </c>
      <c r="E78" s="70">
        <v>397</v>
      </c>
      <c r="F78" s="70">
        <v>3545</v>
      </c>
      <c r="G78" s="66">
        <v>3540</v>
      </c>
      <c r="M78" s="7">
        <v>1.39</v>
      </c>
    </row>
    <row r="79" spans="1:14">
      <c r="A79" s="69" t="s">
        <v>397</v>
      </c>
      <c r="B79" s="69" t="s">
        <v>1279</v>
      </c>
      <c r="C79" s="69" t="s">
        <v>1278</v>
      </c>
      <c r="D79" s="71" t="s">
        <v>1275</v>
      </c>
      <c r="E79" s="70">
        <v>48</v>
      </c>
      <c r="F79" s="70">
        <v>410</v>
      </c>
      <c r="G79" s="66">
        <v>3250</v>
      </c>
      <c r="I79" s="52">
        <v>1.391</v>
      </c>
      <c r="J79" s="115">
        <f>SUM(E91:E94)/3.2808^2</f>
        <v>31.587801810669283</v>
      </c>
      <c r="K79" s="115">
        <f>SUM(F91:F94)/3.2808^3</f>
        <v>95.317982786401458</v>
      </c>
      <c r="M79" s="8">
        <v>1.391</v>
      </c>
    </row>
    <row r="80" spans="1:14">
      <c r="A80" s="69" t="s">
        <v>397</v>
      </c>
      <c r="B80" s="69" t="s">
        <v>1277</v>
      </c>
      <c r="C80" s="69" t="s">
        <v>1276</v>
      </c>
      <c r="D80" s="71" t="s">
        <v>1275</v>
      </c>
      <c r="E80" s="70">
        <v>50</v>
      </c>
      <c r="F80" s="70">
        <v>426</v>
      </c>
      <c r="G80" s="66">
        <v>3250</v>
      </c>
      <c r="M80" s="9">
        <v>1.3911</v>
      </c>
    </row>
    <row r="81" spans="1:13">
      <c r="A81" s="69" t="s">
        <v>374</v>
      </c>
      <c r="B81" s="69" t="s">
        <v>1274</v>
      </c>
      <c r="C81" s="69" t="s">
        <v>1273</v>
      </c>
      <c r="D81" s="71" t="s">
        <v>1272</v>
      </c>
      <c r="E81" s="70">
        <v>80</v>
      </c>
      <c r="F81" s="70">
        <v>733</v>
      </c>
      <c r="G81" s="66">
        <v>3250</v>
      </c>
      <c r="I81" s="52">
        <v>1.3939999999999999</v>
      </c>
      <c r="J81" s="115">
        <f>SUM(E95)/3.2808^2</f>
        <v>5.202696768816117</v>
      </c>
      <c r="K81" s="115">
        <f>SUM(F95)/3.2808^3</f>
        <v>16.735866852870842</v>
      </c>
    </row>
    <row r="82" spans="1:13">
      <c r="A82" s="69" t="s">
        <v>447</v>
      </c>
      <c r="B82" s="69" t="s">
        <v>1271</v>
      </c>
      <c r="C82" s="69" t="s">
        <v>1270</v>
      </c>
      <c r="D82" s="71" t="s">
        <v>1269</v>
      </c>
      <c r="E82" s="70">
        <v>0</v>
      </c>
      <c r="F82" s="70">
        <v>1054</v>
      </c>
      <c r="G82" s="66">
        <v>1210</v>
      </c>
      <c r="J82" s="115"/>
      <c r="K82" s="115"/>
    </row>
    <row r="83" spans="1:13">
      <c r="A83" s="69" t="s">
        <v>397</v>
      </c>
      <c r="B83" s="69" t="s">
        <v>1268</v>
      </c>
      <c r="C83" s="69" t="s">
        <v>1267</v>
      </c>
      <c r="D83" s="71" t="s">
        <v>1264</v>
      </c>
      <c r="E83" s="70">
        <v>1184</v>
      </c>
      <c r="F83" s="70">
        <v>20313</v>
      </c>
      <c r="G83" s="66">
        <v>3250</v>
      </c>
      <c r="J83" s="115"/>
      <c r="K83" s="115"/>
      <c r="M83" s="7">
        <v>1.5</v>
      </c>
    </row>
    <row r="84" spans="1:13">
      <c r="A84" s="69" t="s">
        <v>397</v>
      </c>
      <c r="B84" s="69" t="s">
        <v>1266</v>
      </c>
      <c r="C84" s="69" t="s">
        <v>1265</v>
      </c>
      <c r="D84" s="71" t="s">
        <v>1264</v>
      </c>
      <c r="E84" s="70">
        <v>1200</v>
      </c>
      <c r="F84" s="70">
        <v>20257</v>
      </c>
      <c r="G84" s="66">
        <v>3250</v>
      </c>
      <c r="J84" s="115"/>
      <c r="K84" s="115"/>
      <c r="M84" s="9">
        <v>1.5310999999999999</v>
      </c>
    </row>
    <row r="85" spans="1:13">
      <c r="A85" s="69" t="s">
        <v>374</v>
      </c>
      <c r="B85" s="69" t="s">
        <v>1263</v>
      </c>
      <c r="C85" s="69" t="s">
        <v>1262</v>
      </c>
      <c r="D85" s="71" t="s">
        <v>1261</v>
      </c>
      <c r="E85" s="70">
        <v>75</v>
      </c>
      <c r="F85" s="70">
        <v>716</v>
      </c>
      <c r="G85" s="66">
        <v>3250</v>
      </c>
      <c r="I85" s="52">
        <v>1.56002</v>
      </c>
      <c r="J85" s="115">
        <f>SUM(E99)/3.2808^2</f>
        <v>21.182408273037048</v>
      </c>
      <c r="K85" s="115">
        <f>SUM(F99)/3.2808^3</f>
        <v>64.904580079153931</v>
      </c>
      <c r="M85" s="127">
        <v>1.56</v>
      </c>
    </row>
    <row r="86" spans="1:13">
      <c r="A86" s="69" t="s">
        <v>397</v>
      </c>
      <c r="B86" s="69" t="s">
        <v>1260</v>
      </c>
      <c r="C86" s="69" t="s">
        <v>1259</v>
      </c>
      <c r="D86" s="71" t="s">
        <v>1258</v>
      </c>
      <c r="E86" s="70">
        <v>200</v>
      </c>
      <c r="F86" s="70">
        <v>1858</v>
      </c>
      <c r="G86" s="66">
        <v>3250</v>
      </c>
    </row>
    <row r="87" spans="1:13">
      <c r="A87" s="69" t="s">
        <v>383</v>
      </c>
      <c r="B87" s="69" t="s">
        <v>1257</v>
      </c>
      <c r="C87" s="69" t="s">
        <v>1256</v>
      </c>
      <c r="D87" s="71" t="s">
        <v>1255</v>
      </c>
      <c r="E87" s="70">
        <v>95</v>
      </c>
      <c r="F87" s="70">
        <v>977</v>
      </c>
      <c r="G87" s="66">
        <v>3340</v>
      </c>
      <c r="J87" s="105"/>
      <c r="K87" s="105"/>
      <c r="L87" s="115"/>
    </row>
    <row r="88" spans="1:13">
      <c r="A88" s="69" t="s">
        <v>397</v>
      </c>
      <c r="B88" s="69" t="s">
        <v>1254</v>
      </c>
      <c r="C88" s="69" t="s">
        <v>1253</v>
      </c>
      <c r="D88" s="71" t="s">
        <v>1252</v>
      </c>
      <c r="E88" s="70">
        <v>75</v>
      </c>
      <c r="F88" s="70">
        <v>572</v>
      </c>
      <c r="G88" s="66">
        <v>3250</v>
      </c>
      <c r="M88" s="7">
        <v>1.6</v>
      </c>
    </row>
    <row r="89" spans="1:13">
      <c r="A89" s="69" t="s">
        <v>451</v>
      </c>
      <c r="B89" s="69" t="s">
        <v>1251</v>
      </c>
      <c r="C89" s="69" t="s">
        <v>1250</v>
      </c>
      <c r="D89" s="71" t="s">
        <v>1249</v>
      </c>
      <c r="E89" s="70">
        <v>0</v>
      </c>
      <c r="F89" s="70">
        <v>37</v>
      </c>
      <c r="G89" s="66">
        <v>3320</v>
      </c>
      <c r="M89" s="7">
        <v>1.7</v>
      </c>
    </row>
    <row r="90" spans="1:13">
      <c r="A90" s="81" t="s">
        <v>451</v>
      </c>
      <c r="B90" s="81" t="s">
        <v>1248</v>
      </c>
      <c r="C90" s="81" t="s">
        <v>1247</v>
      </c>
      <c r="D90" s="80" t="s">
        <v>1246</v>
      </c>
      <c r="E90" s="79">
        <v>0</v>
      </c>
      <c r="F90" s="79">
        <v>1425</v>
      </c>
      <c r="G90" s="78">
        <v>3420</v>
      </c>
      <c r="M90" s="8">
        <v>1.71</v>
      </c>
    </row>
    <row r="91" spans="1:13">
      <c r="A91" s="69" t="s">
        <v>383</v>
      </c>
      <c r="B91" s="69" t="s">
        <v>1245</v>
      </c>
      <c r="C91" s="69" t="s">
        <v>1244</v>
      </c>
      <c r="D91" s="71" t="s">
        <v>1237</v>
      </c>
      <c r="E91" s="70">
        <v>208</v>
      </c>
      <c r="F91" s="70">
        <v>2087</v>
      </c>
      <c r="G91" s="66">
        <v>3340</v>
      </c>
      <c r="M91" s="8">
        <v>1.72</v>
      </c>
    </row>
    <row r="92" spans="1:13">
      <c r="A92" s="77" t="s">
        <v>374</v>
      </c>
      <c r="B92" s="77" t="s">
        <v>1243</v>
      </c>
      <c r="C92" s="77" t="s">
        <v>1242</v>
      </c>
      <c r="D92" s="76" t="s">
        <v>1237</v>
      </c>
      <c r="E92" s="75">
        <v>57</v>
      </c>
      <c r="F92" s="75">
        <v>607</v>
      </c>
      <c r="G92" s="74">
        <v>3250</v>
      </c>
      <c r="M92" s="8">
        <v>1.73</v>
      </c>
    </row>
    <row r="93" spans="1:13">
      <c r="A93" s="69" t="s">
        <v>374</v>
      </c>
      <c r="B93" s="69" t="s">
        <v>1241</v>
      </c>
      <c r="C93" s="69" t="s">
        <v>1240</v>
      </c>
      <c r="D93" s="71" t="s">
        <v>1237</v>
      </c>
      <c r="E93" s="70">
        <v>56</v>
      </c>
      <c r="F93" s="70">
        <v>496</v>
      </c>
      <c r="G93" s="66">
        <v>3250</v>
      </c>
      <c r="M93" s="8">
        <v>1.74</v>
      </c>
    </row>
    <row r="94" spans="1:13">
      <c r="A94" s="69" t="s">
        <v>397</v>
      </c>
      <c r="B94" s="69" t="s">
        <v>1239</v>
      </c>
      <c r="C94" s="69" t="s">
        <v>1238</v>
      </c>
      <c r="D94" s="71" t="s">
        <v>1237</v>
      </c>
      <c r="E94" s="70">
        <v>19</v>
      </c>
      <c r="F94" s="70">
        <v>176</v>
      </c>
      <c r="G94" s="66">
        <v>3150</v>
      </c>
      <c r="M94" s="8">
        <v>1.75</v>
      </c>
    </row>
    <row r="95" spans="1:13">
      <c r="A95" s="69" t="s">
        <v>374</v>
      </c>
      <c r="B95" s="69" t="s">
        <v>1236</v>
      </c>
      <c r="C95" s="69" t="s">
        <v>1235</v>
      </c>
      <c r="D95" s="71" t="s">
        <v>1234</v>
      </c>
      <c r="E95" s="70">
        <v>56</v>
      </c>
      <c r="F95" s="70">
        <v>591</v>
      </c>
      <c r="G95" s="66">
        <v>4710</v>
      </c>
      <c r="M95" s="7">
        <v>1.8</v>
      </c>
    </row>
    <row r="96" spans="1:13">
      <c r="A96" s="69"/>
      <c r="B96" s="69"/>
      <c r="C96" s="69"/>
      <c r="D96" s="68" t="s">
        <v>370</v>
      </c>
      <c r="E96" s="67">
        <f>SUM(E77:E95)</f>
        <v>3863</v>
      </c>
      <c r="F96" s="67">
        <f>SUM(F77:F95)</f>
        <v>56982</v>
      </c>
      <c r="G96" s="66"/>
      <c r="M96" s="7">
        <v>1.9</v>
      </c>
    </row>
    <row r="97" spans="1:13">
      <c r="A97" s="69"/>
      <c r="B97" s="69"/>
      <c r="C97" s="69"/>
      <c r="D97" s="71"/>
      <c r="E97" s="70"/>
      <c r="F97" s="70"/>
      <c r="G97" s="66"/>
      <c r="M97" s="8">
        <v>1.91</v>
      </c>
    </row>
    <row r="98" spans="1:13">
      <c r="A98" s="82" t="s">
        <v>1233</v>
      </c>
      <c r="B98" s="69"/>
      <c r="C98" s="69"/>
      <c r="D98" s="71"/>
      <c r="E98" s="70"/>
      <c r="F98" s="70"/>
      <c r="G98" s="66"/>
      <c r="I98" s="59" t="s">
        <v>1226</v>
      </c>
      <c r="J98" s="129">
        <f>E103/3.2808^2</f>
        <v>5.0168861699298271</v>
      </c>
      <c r="K98" s="129">
        <f>F103/3.2808^3</f>
        <v>13.139496141678631</v>
      </c>
    </row>
    <row r="99" spans="1:13">
      <c r="A99" s="69" t="s">
        <v>374</v>
      </c>
      <c r="B99" s="69" t="s">
        <v>1232</v>
      </c>
      <c r="C99" s="69" t="s">
        <v>1231</v>
      </c>
      <c r="D99" s="71" t="s">
        <v>1230</v>
      </c>
      <c r="E99" s="70">
        <v>228</v>
      </c>
      <c r="F99" s="70">
        <v>2292</v>
      </c>
      <c r="G99" s="66">
        <v>4410</v>
      </c>
      <c r="M99" s="8">
        <v>1.92</v>
      </c>
    </row>
    <row r="100" spans="1:13">
      <c r="A100" s="69"/>
      <c r="B100" s="69"/>
      <c r="C100" s="69"/>
      <c r="D100" s="68" t="s">
        <v>370</v>
      </c>
      <c r="E100" s="67">
        <f>SUM(E99)</f>
        <v>228</v>
      </c>
      <c r="F100" s="67">
        <f>SUM(F99)</f>
        <v>2292</v>
      </c>
      <c r="G100" s="66"/>
      <c r="I100" s="59" t="s">
        <v>1221</v>
      </c>
      <c r="J100" s="129">
        <f>SUM(E104:E105)/3.2808^2</f>
        <v>2.9729695821806383</v>
      </c>
      <c r="K100" s="129">
        <f>SUM(F104:F105)/3.2808^3</f>
        <v>7.9573241720079642</v>
      </c>
    </row>
    <row r="101" spans="1:13">
      <c r="A101" s="69"/>
      <c r="B101" s="69"/>
      <c r="C101" s="69"/>
      <c r="D101" s="71"/>
      <c r="E101" s="70"/>
      <c r="F101" s="70"/>
      <c r="G101" s="66"/>
      <c r="J101" s="129"/>
      <c r="K101" s="129"/>
      <c r="M101" s="8">
        <v>1.93</v>
      </c>
    </row>
    <row r="102" spans="1:13">
      <c r="A102" s="82" t="s">
        <v>1229</v>
      </c>
      <c r="B102" s="69"/>
      <c r="C102" s="69"/>
      <c r="D102" s="71"/>
      <c r="E102" s="70"/>
      <c r="F102" s="70"/>
      <c r="G102" s="66"/>
      <c r="M102" s="8">
        <v>1.94</v>
      </c>
    </row>
    <row r="103" spans="1:13">
      <c r="A103" s="69" t="s">
        <v>393</v>
      </c>
      <c r="B103" s="69" t="s">
        <v>1228</v>
      </c>
      <c r="C103" s="69" t="s">
        <v>1227</v>
      </c>
      <c r="D103" s="71" t="s">
        <v>1226</v>
      </c>
      <c r="E103" s="70">
        <v>54</v>
      </c>
      <c r="F103" s="70">
        <v>464</v>
      </c>
      <c r="G103" s="66">
        <v>3230</v>
      </c>
      <c r="I103" s="59" t="s">
        <v>1218</v>
      </c>
      <c r="J103" s="129">
        <f>E106/3.2808^2</f>
        <v>11.520257130949974</v>
      </c>
      <c r="K103" s="129">
        <f>F106/3.2808^3</f>
        <v>36.218568028463295</v>
      </c>
    </row>
    <row r="104" spans="1:13">
      <c r="A104" s="69" t="s">
        <v>393</v>
      </c>
      <c r="B104" s="69" t="s">
        <v>1225</v>
      </c>
      <c r="C104" s="69" t="s">
        <v>1224</v>
      </c>
      <c r="D104" s="71" t="s">
        <v>1221</v>
      </c>
      <c r="E104" s="70">
        <v>18</v>
      </c>
      <c r="F104" s="70">
        <v>155</v>
      </c>
      <c r="G104" s="66">
        <v>3230</v>
      </c>
      <c r="M104" s="8">
        <v>1.95</v>
      </c>
    </row>
    <row r="105" spans="1:13">
      <c r="A105" s="69" t="s">
        <v>397</v>
      </c>
      <c r="B105" s="69" t="s">
        <v>1223</v>
      </c>
      <c r="C105" s="69" t="s">
        <v>1222</v>
      </c>
      <c r="D105" s="71" t="s">
        <v>1221</v>
      </c>
      <c r="E105" s="70">
        <v>14</v>
      </c>
      <c r="F105" s="70">
        <v>126</v>
      </c>
      <c r="G105" s="66">
        <v>3250</v>
      </c>
      <c r="M105" s="3"/>
    </row>
    <row r="106" spans="1:13">
      <c r="A106" s="69" t="s">
        <v>383</v>
      </c>
      <c r="B106" s="69" t="s">
        <v>1220</v>
      </c>
      <c r="C106" s="69" t="s">
        <v>1219</v>
      </c>
      <c r="D106" s="71" t="s">
        <v>1218</v>
      </c>
      <c r="E106" s="70">
        <v>124</v>
      </c>
      <c r="F106" s="70">
        <v>1279</v>
      </c>
      <c r="G106" s="66">
        <v>3330</v>
      </c>
      <c r="M106" s="1"/>
    </row>
    <row r="107" spans="1:13">
      <c r="A107" s="69"/>
      <c r="B107" s="69"/>
      <c r="C107" s="69"/>
      <c r="D107" s="68" t="s">
        <v>370</v>
      </c>
      <c r="E107" s="67">
        <f>SUM(E103:E106)</f>
        <v>210</v>
      </c>
      <c r="F107" s="67">
        <f>SUM(F103:F106)</f>
        <v>2024</v>
      </c>
      <c r="G107" s="66"/>
    </row>
    <row r="108" spans="1:13">
      <c r="A108" s="69"/>
      <c r="B108" s="69"/>
      <c r="C108" s="69"/>
      <c r="D108" s="68" t="s">
        <v>1217</v>
      </c>
      <c r="E108" s="67">
        <f>E107+E100+E96+E74+E45</f>
        <v>22703</v>
      </c>
      <c r="F108" s="67">
        <f>F107+F100+F96+F74+F45</f>
        <v>247721</v>
      </c>
      <c r="G108" s="66"/>
    </row>
    <row r="109" spans="1:13">
      <c r="A109" s="69"/>
      <c r="B109" s="69"/>
      <c r="C109" s="69"/>
      <c r="D109" s="68"/>
      <c r="E109" s="67"/>
      <c r="F109" s="67"/>
      <c r="G109" s="66"/>
    </row>
    <row r="110" spans="1:13">
      <c r="A110" s="82" t="s">
        <v>1216</v>
      </c>
      <c r="B110" s="69"/>
      <c r="C110" s="69"/>
      <c r="D110" s="68"/>
      <c r="E110" s="67"/>
      <c r="F110" s="67"/>
      <c r="G110" s="66"/>
    </row>
    <row r="111" spans="1:13">
      <c r="A111" s="82" t="s">
        <v>1215</v>
      </c>
      <c r="B111" s="69"/>
      <c r="C111" s="69"/>
      <c r="D111" s="71"/>
      <c r="E111" s="70"/>
      <c r="F111" s="70"/>
      <c r="G111" s="66"/>
      <c r="M111" s="1">
        <v>2</v>
      </c>
    </row>
    <row r="112" spans="1:13">
      <c r="A112" s="69" t="s">
        <v>443</v>
      </c>
      <c r="B112" s="69" t="s">
        <v>1214</v>
      </c>
      <c r="C112" s="69" t="s">
        <v>1203</v>
      </c>
      <c r="D112" s="71" t="s">
        <v>1200</v>
      </c>
      <c r="E112" s="70">
        <v>115</v>
      </c>
      <c r="F112" s="70">
        <v>938</v>
      </c>
      <c r="G112" s="66">
        <v>4220</v>
      </c>
      <c r="M112" s="7">
        <v>2.1</v>
      </c>
    </row>
    <row r="113" spans="1:14">
      <c r="A113" s="69" t="s">
        <v>443</v>
      </c>
      <c r="B113" s="69" t="s">
        <v>1213</v>
      </c>
      <c r="C113" s="69" t="s">
        <v>1203</v>
      </c>
      <c r="D113" s="71" t="s">
        <v>1200</v>
      </c>
      <c r="E113" s="70">
        <v>110</v>
      </c>
      <c r="F113" s="70">
        <v>901</v>
      </c>
      <c r="G113" s="66">
        <v>4220</v>
      </c>
      <c r="M113" s="8">
        <v>2.11</v>
      </c>
    </row>
    <row r="114" spans="1:14">
      <c r="A114" s="69" t="s">
        <v>443</v>
      </c>
      <c r="B114" s="69" t="s">
        <v>1212</v>
      </c>
      <c r="C114" s="69" t="s">
        <v>1203</v>
      </c>
      <c r="D114" s="71" t="s">
        <v>1200</v>
      </c>
      <c r="E114" s="70">
        <v>115</v>
      </c>
      <c r="F114" s="70">
        <v>938</v>
      </c>
      <c r="G114" s="66">
        <v>4220</v>
      </c>
      <c r="I114" s="54"/>
      <c r="M114" s="9">
        <v>2.1110000000000002</v>
      </c>
    </row>
    <row r="115" spans="1:14">
      <c r="A115" s="69" t="s">
        <v>443</v>
      </c>
      <c r="B115" s="69" t="s">
        <v>1211</v>
      </c>
      <c r="C115" s="69" t="s">
        <v>1203</v>
      </c>
      <c r="D115" s="71" t="s">
        <v>1200</v>
      </c>
      <c r="E115" s="70">
        <v>110</v>
      </c>
      <c r="F115" s="70">
        <v>901</v>
      </c>
      <c r="G115" s="66">
        <v>4220</v>
      </c>
      <c r="I115" s="59" t="s">
        <v>1200</v>
      </c>
      <c r="J115" s="126">
        <f>SUM(E112:E123)/3.2808^2</f>
        <v>149.29881620513393</v>
      </c>
      <c r="K115" s="126">
        <f>SUM(F112:F123)/3.2808^3</f>
        <v>404.29436727315908</v>
      </c>
    </row>
    <row r="116" spans="1:14">
      <c r="A116" s="69" t="s">
        <v>443</v>
      </c>
      <c r="B116" s="69" t="s">
        <v>1210</v>
      </c>
      <c r="C116" s="69" t="s">
        <v>1203</v>
      </c>
      <c r="D116" s="71" t="s">
        <v>1200</v>
      </c>
      <c r="E116" s="70">
        <v>104</v>
      </c>
      <c r="F116" s="70">
        <v>850</v>
      </c>
      <c r="G116" s="66">
        <v>4220</v>
      </c>
      <c r="I116" s="54"/>
      <c r="J116" s="126"/>
      <c r="K116" s="126"/>
      <c r="M116" s="10">
        <v>2.1111</v>
      </c>
    </row>
    <row r="117" spans="1:14">
      <c r="A117" s="83" t="s">
        <v>374</v>
      </c>
      <c r="B117" s="83" t="s">
        <v>1209</v>
      </c>
      <c r="C117" s="83" t="s">
        <v>1203</v>
      </c>
      <c r="D117" s="71">
        <v>2.1110000599999998</v>
      </c>
      <c r="E117" s="70">
        <v>151</v>
      </c>
      <c r="F117" s="70">
        <v>1386</v>
      </c>
      <c r="G117" s="66">
        <v>4610</v>
      </c>
      <c r="I117" s="54"/>
      <c r="J117" s="126"/>
      <c r="K117" s="126"/>
      <c r="M117" s="12">
        <v>2.1111100999999999</v>
      </c>
    </row>
    <row r="118" spans="1:14">
      <c r="A118" s="69" t="s">
        <v>374</v>
      </c>
      <c r="B118" s="69" t="s">
        <v>1208</v>
      </c>
      <c r="C118" s="69" t="s">
        <v>1203</v>
      </c>
      <c r="D118" s="71" t="s">
        <v>1200</v>
      </c>
      <c r="E118" s="70">
        <v>126</v>
      </c>
      <c r="F118" s="70">
        <v>1212</v>
      </c>
      <c r="G118" s="66">
        <v>4610</v>
      </c>
      <c r="I118" s="59" t="s">
        <v>1197</v>
      </c>
      <c r="J118" s="126">
        <f>SUM(E124)/3.2808^2</f>
        <v>13.006741922040293</v>
      </c>
      <c r="K118" s="126">
        <f>SUM(F124)/3.2808^3</f>
        <v>33.698276742667183</v>
      </c>
    </row>
    <row r="119" spans="1:14">
      <c r="A119" s="69" t="s">
        <v>374</v>
      </c>
      <c r="B119" s="69" t="s">
        <v>1207</v>
      </c>
      <c r="C119" s="69" t="s">
        <v>1203</v>
      </c>
      <c r="D119" s="71" t="s">
        <v>1200</v>
      </c>
      <c r="E119" s="70">
        <v>140</v>
      </c>
      <c r="F119" s="70">
        <v>1435</v>
      </c>
      <c r="G119" s="66">
        <v>4710</v>
      </c>
      <c r="I119" s="59" t="s">
        <v>1194</v>
      </c>
      <c r="J119" s="126">
        <f>SUM(E125)/3.2808^2</f>
        <v>17.837817493083829</v>
      </c>
      <c r="K119" s="126">
        <f>SUM(F125)/3.2808^3</f>
        <v>42.335230025451622</v>
      </c>
    </row>
    <row r="120" spans="1:14">
      <c r="A120" s="69" t="s">
        <v>374</v>
      </c>
      <c r="B120" s="69" t="s">
        <v>1206</v>
      </c>
      <c r="C120" s="69" t="s">
        <v>1203</v>
      </c>
      <c r="D120" s="71" t="s">
        <v>1200</v>
      </c>
      <c r="E120" s="70">
        <v>108</v>
      </c>
      <c r="F120" s="70">
        <v>1134</v>
      </c>
      <c r="G120" s="66">
        <v>4710</v>
      </c>
      <c r="M120" s="12">
        <v>2.1111103999999998</v>
      </c>
    </row>
    <row r="121" spans="1:14">
      <c r="A121" s="83" t="s">
        <v>374</v>
      </c>
      <c r="B121" s="83" t="s">
        <v>1205</v>
      </c>
      <c r="C121" s="83" t="s">
        <v>1203</v>
      </c>
      <c r="D121" s="71">
        <v>2.1110000599999998</v>
      </c>
      <c r="E121" s="70">
        <v>138</v>
      </c>
      <c r="F121" s="70">
        <v>1267</v>
      </c>
      <c r="G121" s="66">
        <v>4710</v>
      </c>
      <c r="I121" s="71" t="s">
        <v>1191</v>
      </c>
      <c r="J121" s="126">
        <f>SUM(E126)/3.2808^2</f>
        <v>14.307416114244322</v>
      </c>
      <c r="K121" s="126">
        <f>SUM(F126)/3.2808^3</f>
        <v>33.669958863051491</v>
      </c>
    </row>
    <row r="122" spans="1:14">
      <c r="A122" s="83" t="s">
        <v>374</v>
      </c>
      <c r="B122" s="83" t="s">
        <v>1204</v>
      </c>
      <c r="C122" s="83" t="s">
        <v>1203</v>
      </c>
      <c r="D122" s="71">
        <v>2.1110000599999998</v>
      </c>
      <c r="E122" s="70">
        <v>132</v>
      </c>
      <c r="F122" s="70">
        <v>1203</v>
      </c>
      <c r="G122" s="66">
        <v>4710</v>
      </c>
      <c r="I122" s="71" t="s">
        <v>1188</v>
      </c>
      <c r="J122" s="126">
        <f>SUM(E127)/3.2808^2</f>
        <v>13.192552520926583</v>
      </c>
      <c r="K122" s="126">
        <f>SUM(F127)/3.2808^3</f>
        <v>34.179680696133858</v>
      </c>
      <c r="M122" s="12">
        <v>2.1111206</v>
      </c>
    </row>
    <row r="123" spans="1:14">
      <c r="A123" s="69" t="s">
        <v>443</v>
      </c>
      <c r="B123" s="69" t="s">
        <v>1202</v>
      </c>
      <c r="C123" s="69" t="s">
        <v>1201</v>
      </c>
      <c r="D123" s="71" t="s">
        <v>1200</v>
      </c>
      <c r="E123" s="70">
        <v>258</v>
      </c>
      <c r="F123" s="70">
        <v>2112</v>
      </c>
      <c r="G123" s="66">
        <v>4220</v>
      </c>
      <c r="M123" s="12">
        <v>2.1111230000000001</v>
      </c>
    </row>
    <row r="124" spans="1:14" s="53" customFormat="1">
      <c r="A124" s="69" t="s">
        <v>428</v>
      </c>
      <c r="B124" s="69" t="s">
        <v>1199</v>
      </c>
      <c r="C124" s="69" t="s">
        <v>1198</v>
      </c>
      <c r="D124" s="71" t="s">
        <v>1197</v>
      </c>
      <c r="E124" s="70">
        <v>140</v>
      </c>
      <c r="F124" s="70">
        <v>1190</v>
      </c>
      <c r="G124" s="66">
        <v>4240</v>
      </c>
      <c r="M124" s="12">
        <v>2.1111301999999998</v>
      </c>
      <c r="N124" s="52"/>
    </row>
    <row r="125" spans="1:14" s="53" customFormat="1">
      <c r="A125" s="69" t="s">
        <v>443</v>
      </c>
      <c r="B125" s="69" t="s">
        <v>1196</v>
      </c>
      <c r="C125" s="69" t="s">
        <v>1195</v>
      </c>
      <c r="D125" s="71" t="s">
        <v>1194</v>
      </c>
      <c r="E125" s="70">
        <v>192</v>
      </c>
      <c r="F125" s="70">
        <v>1495</v>
      </c>
      <c r="G125" s="66">
        <v>4220</v>
      </c>
      <c r="M125" s="10">
        <v>2.1114000000000002</v>
      </c>
      <c r="N125" s="52"/>
    </row>
    <row r="126" spans="1:14" s="53" customFormat="1">
      <c r="A126" s="69" t="s">
        <v>443</v>
      </c>
      <c r="B126" s="69" t="s">
        <v>1193</v>
      </c>
      <c r="C126" s="69" t="s">
        <v>1192</v>
      </c>
      <c r="D126" s="71" t="s">
        <v>1191</v>
      </c>
      <c r="E126" s="70">
        <v>154</v>
      </c>
      <c r="F126" s="70">
        <v>1189</v>
      </c>
      <c r="G126" s="66">
        <v>4220</v>
      </c>
      <c r="M126" s="10">
        <v>2.1114999999999999</v>
      </c>
      <c r="N126" s="52"/>
    </row>
    <row r="127" spans="1:14" s="53" customFormat="1">
      <c r="A127" s="69" t="s">
        <v>374</v>
      </c>
      <c r="B127" s="69" t="s">
        <v>1190</v>
      </c>
      <c r="C127" s="69" t="s">
        <v>1189</v>
      </c>
      <c r="D127" s="71" t="s">
        <v>1188</v>
      </c>
      <c r="E127" s="70">
        <v>142</v>
      </c>
      <c r="F127" s="70">
        <v>1207</v>
      </c>
      <c r="G127" s="66">
        <v>4210</v>
      </c>
      <c r="M127" s="9">
        <v>2.1120000000000001</v>
      </c>
      <c r="N127" s="52"/>
    </row>
    <row r="128" spans="1:14" s="53" customFormat="1">
      <c r="A128" s="69" t="s">
        <v>443</v>
      </c>
      <c r="B128" s="69" t="s">
        <v>1187</v>
      </c>
      <c r="C128" s="69" t="s">
        <v>1186</v>
      </c>
      <c r="D128" s="71" t="s">
        <v>1185</v>
      </c>
      <c r="E128" s="70">
        <v>74</v>
      </c>
      <c r="F128" s="70">
        <v>524</v>
      </c>
      <c r="G128" s="66">
        <v>4220</v>
      </c>
      <c r="I128" s="71" t="s">
        <v>1185</v>
      </c>
      <c r="J128" s="126">
        <f t="shared" ref="J128:J130" si="0">SUM(E128)/3.2808^2</f>
        <v>6.8749921587927263</v>
      </c>
      <c r="K128" s="126">
        <f t="shared" ref="K128:K130" si="1">SUM(F128)/3.2808^3</f>
        <v>14.838568918619835</v>
      </c>
      <c r="M128" s="10">
        <v>2.1120999999999999</v>
      </c>
      <c r="N128" s="52"/>
    </row>
    <row r="129" spans="1:14" s="53" customFormat="1">
      <c r="A129" s="69" t="s">
        <v>428</v>
      </c>
      <c r="B129" s="69" t="s">
        <v>1184</v>
      </c>
      <c r="C129" s="69" t="s">
        <v>1183</v>
      </c>
      <c r="D129" s="71" t="s">
        <v>1182</v>
      </c>
      <c r="E129" s="70">
        <v>46</v>
      </c>
      <c r="F129" s="70">
        <v>391</v>
      </c>
      <c r="G129" s="66">
        <v>4240</v>
      </c>
      <c r="I129" s="71" t="s">
        <v>1182</v>
      </c>
      <c r="J129" s="126">
        <f t="shared" si="0"/>
        <v>4.2736437743846674</v>
      </c>
      <c r="K129" s="126">
        <f t="shared" si="1"/>
        <v>11.072290929733501</v>
      </c>
      <c r="M129" s="12">
        <v>2.1121101000000002</v>
      </c>
      <c r="N129" s="52"/>
    </row>
    <row r="130" spans="1:14" s="53" customFormat="1">
      <c r="A130" s="69" t="s">
        <v>374</v>
      </c>
      <c r="B130" s="69" t="s">
        <v>1181</v>
      </c>
      <c r="C130" s="69" t="s">
        <v>1180</v>
      </c>
      <c r="D130" s="71" t="s">
        <v>1179</v>
      </c>
      <c r="E130" s="70">
        <v>33</v>
      </c>
      <c r="F130" s="70">
        <v>281</v>
      </c>
      <c r="G130" s="66">
        <v>4210</v>
      </c>
      <c r="I130" s="71" t="s">
        <v>1179</v>
      </c>
      <c r="J130" s="126">
        <f t="shared" si="0"/>
        <v>3.0658748816237833</v>
      </c>
      <c r="K130" s="126">
        <f t="shared" si="1"/>
        <v>7.9573241720079642</v>
      </c>
      <c r="M130" s="12">
        <v>2.1121200999999998</v>
      </c>
      <c r="N130" s="52"/>
    </row>
    <row r="131" spans="1:14" s="53" customFormat="1">
      <c r="A131" s="83" t="s">
        <v>374</v>
      </c>
      <c r="B131" s="83" t="s">
        <v>1178</v>
      </c>
      <c r="C131" s="83" t="s">
        <v>1177</v>
      </c>
      <c r="D131" s="71">
        <v>2.1121300000000001</v>
      </c>
      <c r="E131" s="70">
        <v>34</v>
      </c>
      <c r="F131" s="70">
        <v>312</v>
      </c>
      <c r="G131" s="66">
        <v>4610</v>
      </c>
      <c r="I131" s="71">
        <v>2.1121300000000001</v>
      </c>
      <c r="J131" s="126">
        <f>SUM(E131:E133)/3.2808^2</f>
        <v>24.526999052990266</v>
      </c>
      <c r="K131" s="126">
        <f>SUM(F131:F133)/3.2808^3</f>
        <v>64.62140128299707</v>
      </c>
      <c r="M131" s="12">
        <v>2.1121203</v>
      </c>
      <c r="N131" s="52"/>
    </row>
    <row r="132" spans="1:14">
      <c r="A132" s="69" t="s">
        <v>443</v>
      </c>
      <c r="B132" s="69" t="s">
        <v>1176</v>
      </c>
      <c r="C132" s="69" t="s">
        <v>1174</v>
      </c>
      <c r="D132" s="71" t="s">
        <v>1173</v>
      </c>
      <c r="E132" s="70">
        <v>107</v>
      </c>
      <c r="F132" s="70">
        <v>870</v>
      </c>
      <c r="G132" s="66">
        <v>4220</v>
      </c>
      <c r="I132" s="71"/>
      <c r="M132" s="12">
        <v>2.1121303</v>
      </c>
    </row>
    <row r="133" spans="1:14">
      <c r="A133" s="69" t="s">
        <v>374</v>
      </c>
      <c r="B133" s="69" t="s">
        <v>1175</v>
      </c>
      <c r="C133" s="69" t="s">
        <v>1174</v>
      </c>
      <c r="D133" s="71" t="s">
        <v>1173</v>
      </c>
      <c r="E133" s="70">
        <v>123</v>
      </c>
      <c r="F133" s="70">
        <v>1100</v>
      </c>
      <c r="G133" s="66">
        <v>3250</v>
      </c>
      <c r="I133" s="71"/>
      <c r="M133" s="10">
        <v>2.1124000000000001</v>
      </c>
    </row>
    <row r="134" spans="1:14">
      <c r="A134" s="69" t="s">
        <v>443</v>
      </c>
      <c r="B134" s="69" t="s">
        <v>1172</v>
      </c>
      <c r="C134" s="69" t="s">
        <v>1171</v>
      </c>
      <c r="D134" s="71">
        <v>2.1121305000000001</v>
      </c>
      <c r="E134" s="70">
        <v>19</v>
      </c>
      <c r="F134" s="70">
        <v>156</v>
      </c>
      <c r="G134" s="66">
        <v>4220</v>
      </c>
      <c r="I134" s="71">
        <v>2.1121305000000001</v>
      </c>
      <c r="J134" s="126">
        <f t="shared" ref="J134:J135" si="2">SUM(E134)/3.2808^2</f>
        <v>1.7652006894197541</v>
      </c>
      <c r="K134" s="126">
        <f t="shared" ref="K134:K135" si="3">SUM(F134)/3.2808^3</f>
        <v>4.4175892200471258</v>
      </c>
      <c r="M134" s="10">
        <v>2.1124999999999998</v>
      </c>
    </row>
    <row r="135" spans="1:14">
      <c r="A135" s="69" t="s">
        <v>443</v>
      </c>
      <c r="B135" s="69" t="s">
        <v>1170</v>
      </c>
      <c r="C135" s="69" t="s">
        <v>1169</v>
      </c>
      <c r="D135" s="71">
        <v>2.1121306</v>
      </c>
      <c r="E135" s="70">
        <v>16</v>
      </c>
      <c r="F135" s="70">
        <v>131</v>
      </c>
      <c r="G135" s="66">
        <v>4220</v>
      </c>
      <c r="I135" s="71">
        <v>2.1121306</v>
      </c>
      <c r="J135" s="126">
        <f t="shared" si="2"/>
        <v>1.4864847910903192</v>
      </c>
      <c r="K135" s="126">
        <f t="shared" si="3"/>
        <v>3.7096422296549587</v>
      </c>
      <c r="M135" s="8">
        <v>2.12</v>
      </c>
    </row>
    <row r="136" spans="1:14">
      <c r="A136" s="83" t="s">
        <v>397</v>
      </c>
      <c r="B136" s="83" t="s">
        <v>1168</v>
      </c>
      <c r="C136" s="83" t="s">
        <v>1167</v>
      </c>
      <c r="D136" s="71">
        <v>2.1211020899999999</v>
      </c>
      <c r="E136" s="70">
        <v>254</v>
      </c>
      <c r="F136" s="70">
        <v>2436</v>
      </c>
      <c r="G136" s="66">
        <v>1450</v>
      </c>
      <c r="I136" s="71">
        <v>2.1211020899999999</v>
      </c>
      <c r="J136" s="126">
        <f t="shared" ref="J136" si="4">SUM(E136)/3.2808^2</f>
        <v>23.597946058558819</v>
      </c>
      <c r="K136" s="126">
        <f t="shared" ref="K136" si="5">SUM(F136)/3.2808^3</f>
        <v>68.98235474381282</v>
      </c>
      <c r="M136" s="9">
        <v>2.121</v>
      </c>
    </row>
    <row r="137" spans="1:14">
      <c r="A137" s="69" t="s">
        <v>397</v>
      </c>
      <c r="B137" s="69" t="s">
        <v>1166</v>
      </c>
      <c r="C137" s="69" t="s">
        <v>1165</v>
      </c>
      <c r="D137" s="71" t="s">
        <v>1160</v>
      </c>
      <c r="E137" s="70">
        <v>76</v>
      </c>
      <c r="F137" s="70">
        <v>752</v>
      </c>
      <c r="G137" s="66">
        <v>1450</v>
      </c>
      <c r="I137" s="71" t="s">
        <v>1160</v>
      </c>
      <c r="J137" s="126">
        <f>SUM(E137:E139)/3.2808^2</f>
        <v>38.648604568348297</v>
      </c>
      <c r="K137" s="126">
        <f>SUM(F137:F139)/3.2808^3</f>
        <v>119.58640561704496</v>
      </c>
      <c r="M137" s="10">
        <v>2.1211000000000002</v>
      </c>
    </row>
    <row r="138" spans="1:14">
      <c r="A138" s="69" t="s">
        <v>397</v>
      </c>
      <c r="B138" s="69" t="s">
        <v>1164</v>
      </c>
      <c r="C138" s="69" t="s">
        <v>1163</v>
      </c>
      <c r="D138" s="71" t="s">
        <v>1160</v>
      </c>
      <c r="E138" s="70">
        <v>64</v>
      </c>
      <c r="F138" s="70">
        <v>636</v>
      </c>
      <c r="G138" s="66">
        <v>1450</v>
      </c>
      <c r="I138" s="71"/>
      <c r="M138" s="9">
        <v>2.1219999999999999</v>
      </c>
    </row>
    <row r="139" spans="1:14">
      <c r="A139" s="69" t="s">
        <v>383</v>
      </c>
      <c r="B139" s="69" t="s">
        <v>1162</v>
      </c>
      <c r="C139" s="69" t="s">
        <v>1161</v>
      </c>
      <c r="D139" s="71" t="s">
        <v>1160</v>
      </c>
      <c r="E139" s="70">
        <v>276</v>
      </c>
      <c r="F139" s="70">
        <v>2835</v>
      </c>
      <c r="G139" s="66">
        <v>3240</v>
      </c>
      <c r="I139" s="71"/>
      <c r="M139" s="10">
        <v>2.1221000000000001</v>
      </c>
    </row>
    <row r="140" spans="1:14">
      <c r="A140" s="83" t="s">
        <v>397</v>
      </c>
      <c r="B140" s="83" t="s">
        <v>1159</v>
      </c>
      <c r="C140" s="83" t="s">
        <v>1154</v>
      </c>
      <c r="D140" s="71">
        <v>2.1221010699999998</v>
      </c>
      <c r="E140" s="70">
        <v>115</v>
      </c>
      <c r="F140" s="70">
        <v>1254</v>
      </c>
      <c r="G140" s="66">
        <v>1450</v>
      </c>
      <c r="I140" s="71">
        <v>2.1221010699999998</v>
      </c>
      <c r="J140" s="126">
        <f t="shared" ref="J140:J145" si="6">SUM(E140)/3.2808^2</f>
        <v>10.68410943596167</v>
      </c>
      <c r="K140" s="126">
        <f t="shared" ref="K140:K145" si="7">SUM(F140)/3.2808^3</f>
        <v>35.510621038071129</v>
      </c>
      <c r="M140" s="8">
        <v>2.13</v>
      </c>
    </row>
    <row r="141" spans="1:14">
      <c r="A141" s="69" t="s">
        <v>397</v>
      </c>
      <c r="B141" s="69" t="s">
        <v>1158</v>
      </c>
      <c r="C141" s="69" t="s">
        <v>1157</v>
      </c>
      <c r="D141" s="71" t="s">
        <v>1156</v>
      </c>
      <c r="E141" s="70">
        <v>37</v>
      </c>
      <c r="F141" s="70">
        <v>407</v>
      </c>
      <c r="G141" s="66">
        <v>1450</v>
      </c>
      <c r="I141" s="71" t="s">
        <v>1156</v>
      </c>
      <c r="J141" s="126">
        <f t="shared" si="6"/>
        <v>3.4374960793963631</v>
      </c>
      <c r="K141" s="126">
        <f t="shared" si="7"/>
        <v>11.52537700358449</v>
      </c>
      <c r="M141" s="9">
        <v>2.1309999999999998</v>
      </c>
    </row>
    <row r="142" spans="1:14">
      <c r="A142" s="69" t="s">
        <v>383</v>
      </c>
      <c r="B142" s="69" t="s">
        <v>1155</v>
      </c>
      <c r="C142" s="69" t="s">
        <v>1154</v>
      </c>
      <c r="D142" s="71">
        <v>2.1221010900000001</v>
      </c>
      <c r="E142" s="70">
        <v>89</v>
      </c>
      <c r="F142" s="70">
        <v>842</v>
      </c>
      <c r="G142" s="66">
        <v>3240</v>
      </c>
      <c r="I142" s="71">
        <v>2.1221010900000001</v>
      </c>
      <c r="J142" s="126">
        <f t="shared" si="6"/>
        <v>8.2685716504399007</v>
      </c>
      <c r="K142" s="126">
        <f t="shared" si="7"/>
        <v>23.843654636408207</v>
      </c>
      <c r="M142" s="10">
        <v>2.1311</v>
      </c>
    </row>
    <row r="143" spans="1:14">
      <c r="A143" s="69" t="s">
        <v>383</v>
      </c>
      <c r="B143" s="69" t="s">
        <v>1153</v>
      </c>
      <c r="C143" s="69" t="s">
        <v>1152</v>
      </c>
      <c r="D143" s="71" t="s">
        <v>1135</v>
      </c>
      <c r="E143" s="70">
        <v>1262</v>
      </c>
      <c r="F143" s="70">
        <v>11563</v>
      </c>
      <c r="G143" s="66">
        <v>1440</v>
      </c>
      <c r="I143" s="71" t="s">
        <v>1135</v>
      </c>
      <c r="J143" s="126">
        <f t="shared" si="6"/>
        <v>117.24648789724893</v>
      </c>
      <c r="K143" s="126">
        <f t="shared" si="7"/>
        <v>327.4396419961854</v>
      </c>
      <c r="M143" s="10">
        <v>2.1311</v>
      </c>
    </row>
    <row r="144" spans="1:14">
      <c r="A144" s="83" t="s">
        <v>393</v>
      </c>
      <c r="B144" s="83" t="s">
        <v>1151</v>
      </c>
      <c r="C144" s="83" t="s">
        <v>1150</v>
      </c>
      <c r="D144" s="71">
        <v>2.1311020900000002</v>
      </c>
      <c r="E144" s="70">
        <v>379</v>
      </c>
      <c r="F144" s="70">
        <v>3638</v>
      </c>
      <c r="G144" s="66">
        <v>1430</v>
      </c>
      <c r="I144" s="71">
        <v>2.1311020900000002</v>
      </c>
      <c r="J144" s="126">
        <f t="shared" si="6"/>
        <v>35.211108488951936</v>
      </c>
      <c r="K144" s="126">
        <f t="shared" si="7"/>
        <v>103.02044604186824</v>
      </c>
      <c r="M144" s="9">
        <v>2.1320000000000001</v>
      </c>
    </row>
    <row r="145" spans="1:13">
      <c r="A145" s="69" t="s">
        <v>383</v>
      </c>
      <c r="B145" s="69" t="s">
        <v>1149</v>
      </c>
      <c r="C145" s="69" t="s">
        <v>1148</v>
      </c>
      <c r="D145" s="71" t="s">
        <v>1135</v>
      </c>
      <c r="E145" s="70">
        <v>483</v>
      </c>
      <c r="F145" s="70">
        <v>4428</v>
      </c>
      <c r="G145" s="66">
        <v>3140</v>
      </c>
      <c r="I145" s="71" t="s">
        <v>1135</v>
      </c>
      <c r="J145" s="126">
        <f t="shared" si="6"/>
        <v>44.873259631039012</v>
      </c>
      <c r="K145" s="126">
        <f t="shared" si="7"/>
        <v>125.39157093826073</v>
      </c>
      <c r="M145" s="10">
        <v>2.1320999999999999</v>
      </c>
    </row>
    <row r="146" spans="1:13">
      <c r="A146" s="83" t="s">
        <v>383</v>
      </c>
      <c r="B146" s="83" t="s">
        <v>1147</v>
      </c>
      <c r="C146" s="83" t="s">
        <v>1146</v>
      </c>
      <c r="D146" s="71">
        <v>2.1311020900000002</v>
      </c>
      <c r="E146" s="70">
        <v>723</v>
      </c>
      <c r="F146" s="70">
        <v>6664</v>
      </c>
      <c r="G146" s="66">
        <v>3140</v>
      </c>
      <c r="I146" s="71">
        <v>2.1311020900000002</v>
      </c>
      <c r="J146" s="126">
        <f>SUM(E146:E147)/3.2808^2</f>
        <v>87.516792075442538</v>
      </c>
      <c r="K146" s="126">
        <f>SUM(F146:F147)/3.2808^3</f>
        <v>247.15845328571356</v>
      </c>
      <c r="M146" s="10">
        <v>2.1320999999999999</v>
      </c>
    </row>
    <row r="147" spans="1:13">
      <c r="A147" s="83" t="s">
        <v>383</v>
      </c>
      <c r="B147" s="83" t="s">
        <v>1145</v>
      </c>
      <c r="C147" s="83" t="s">
        <v>1144</v>
      </c>
      <c r="D147" s="71">
        <v>2.1311020900000002</v>
      </c>
      <c r="E147" s="70">
        <v>219</v>
      </c>
      <c r="F147" s="70">
        <v>2064</v>
      </c>
      <c r="G147" s="66">
        <v>3240</v>
      </c>
      <c r="I147" s="71"/>
      <c r="M147" s="9">
        <v>2.133</v>
      </c>
    </row>
    <row r="148" spans="1:13">
      <c r="A148" s="69" t="s">
        <v>393</v>
      </c>
      <c r="B148" s="69" t="s">
        <v>1143</v>
      </c>
      <c r="C148" s="69" t="s">
        <v>1142</v>
      </c>
      <c r="D148" s="71" t="s">
        <v>1135</v>
      </c>
      <c r="E148" s="70">
        <v>403</v>
      </c>
      <c r="F148" s="70">
        <v>3781</v>
      </c>
      <c r="G148" s="66">
        <v>3130</v>
      </c>
      <c r="I148" s="71" t="s">
        <v>1135</v>
      </c>
      <c r="J148" s="126">
        <f>SUM(E148:E151)/3.2808^2</f>
        <v>133.41201000035613</v>
      </c>
      <c r="K148" s="126">
        <f>SUM(F148:F151)/3.2808^3</f>
        <v>360.31670022999765</v>
      </c>
      <c r="M148" s="10">
        <v>2.1331000000000002</v>
      </c>
    </row>
    <row r="149" spans="1:13">
      <c r="A149" s="69" t="s">
        <v>393</v>
      </c>
      <c r="B149" s="69" t="s">
        <v>1141</v>
      </c>
      <c r="C149" s="69" t="s">
        <v>1140</v>
      </c>
      <c r="D149" s="71" t="s">
        <v>1135</v>
      </c>
      <c r="E149" s="70">
        <v>455</v>
      </c>
      <c r="F149" s="70">
        <v>3726</v>
      </c>
      <c r="G149" s="66">
        <v>3130</v>
      </c>
      <c r="I149" s="71"/>
      <c r="M149" s="10">
        <v>2.1332</v>
      </c>
    </row>
    <row r="150" spans="1:13">
      <c r="A150" s="69" t="s">
        <v>393</v>
      </c>
      <c r="B150" s="69" t="s">
        <v>1139</v>
      </c>
      <c r="C150" s="69" t="s">
        <v>1138</v>
      </c>
      <c r="D150" s="71" t="s">
        <v>1135</v>
      </c>
      <c r="E150" s="70">
        <v>320</v>
      </c>
      <c r="F150" s="70">
        <v>3000</v>
      </c>
      <c r="G150" s="66">
        <v>3230</v>
      </c>
      <c r="I150" s="71"/>
      <c r="M150" s="10">
        <v>2.1335999999999999</v>
      </c>
    </row>
    <row r="151" spans="1:13">
      <c r="A151" s="69" t="s">
        <v>393</v>
      </c>
      <c r="B151" s="69" t="s">
        <v>1137</v>
      </c>
      <c r="C151" s="69" t="s">
        <v>1136</v>
      </c>
      <c r="D151" s="71" t="s">
        <v>1135</v>
      </c>
      <c r="E151" s="70">
        <v>258</v>
      </c>
      <c r="F151" s="70">
        <v>2217</v>
      </c>
      <c r="G151" s="66">
        <v>3230</v>
      </c>
      <c r="I151" s="71"/>
      <c r="M151" s="8">
        <v>2.14</v>
      </c>
    </row>
    <row r="152" spans="1:13">
      <c r="A152" s="69" t="s">
        <v>383</v>
      </c>
      <c r="B152" s="69" t="s">
        <v>1134</v>
      </c>
      <c r="C152" s="69" t="s">
        <v>1126</v>
      </c>
      <c r="D152" s="71">
        <v>2.132101</v>
      </c>
      <c r="E152" s="70">
        <v>209</v>
      </c>
      <c r="F152" s="70">
        <v>1915</v>
      </c>
      <c r="G152" s="66">
        <v>1440</v>
      </c>
      <c r="I152" s="71">
        <v>2.132101</v>
      </c>
      <c r="J152" s="126">
        <f>SUM(E152:E160)/3.2808^2</f>
        <v>103.9610300768792</v>
      </c>
      <c r="K152" s="126">
        <f>SUM(F152:F160)/3.2808^3</f>
        <v>289.21050451500832</v>
      </c>
      <c r="M152" s="9">
        <v>2.141</v>
      </c>
    </row>
    <row r="153" spans="1:13">
      <c r="A153" s="83" t="s">
        <v>383</v>
      </c>
      <c r="B153" s="83" t="s">
        <v>1133</v>
      </c>
      <c r="C153" s="83" t="s">
        <v>1126</v>
      </c>
      <c r="D153" s="71">
        <v>2.132101</v>
      </c>
      <c r="E153" s="70">
        <v>171</v>
      </c>
      <c r="F153" s="70">
        <v>1505</v>
      </c>
      <c r="G153" s="66">
        <v>3140</v>
      </c>
      <c r="I153" s="71"/>
      <c r="M153" s="9">
        <v>2.1419999999999999</v>
      </c>
    </row>
    <row r="154" spans="1:13">
      <c r="A154" s="83" t="s">
        <v>383</v>
      </c>
      <c r="B154" s="83" t="s">
        <v>1132</v>
      </c>
      <c r="C154" s="83" t="s">
        <v>1126</v>
      </c>
      <c r="D154" s="71">
        <v>2.132101</v>
      </c>
      <c r="E154" s="70">
        <v>196</v>
      </c>
      <c r="F154" s="70">
        <v>1725</v>
      </c>
      <c r="G154" s="66">
        <v>3140</v>
      </c>
      <c r="I154" s="71"/>
      <c r="M154" s="9">
        <v>2.1429999999999998</v>
      </c>
    </row>
    <row r="155" spans="1:13">
      <c r="A155" s="83" t="s">
        <v>383</v>
      </c>
      <c r="B155" s="83" t="s">
        <v>1131</v>
      </c>
      <c r="C155" s="83" t="s">
        <v>1126</v>
      </c>
      <c r="D155" s="71">
        <v>2.132101</v>
      </c>
      <c r="E155" s="70">
        <v>71</v>
      </c>
      <c r="F155" s="70">
        <v>708</v>
      </c>
      <c r="G155" s="66">
        <v>3240</v>
      </c>
      <c r="I155" s="71"/>
      <c r="M155" s="9">
        <v>2.1440000000000001</v>
      </c>
    </row>
    <row r="156" spans="1:13">
      <c r="A156" s="83" t="s">
        <v>393</v>
      </c>
      <c r="B156" s="83" t="s">
        <v>1130</v>
      </c>
      <c r="C156" s="83" t="s">
        <v>1126</v>
      </c>
      <c r="D156" s="71">
        <v>2.132101</v>
      </c>
      <c r="E156" s="70">
        <v>105</v>
      </c>
      <c r="F156" s="70">
        <v>903</v>
      </c>
      <c r="G156" s="66">
        <v>1430</v>
      </c>
      <c r="I156" s="71"/>
      <c r="M156" s="8">
        <v>2.15</v>
      </c>
    </row>
    <row r="157" spans="1:13">
      <c r="A157" s="69" t="s">
        <v>393</v>
      </c>
      <c r="B157" s="69" t="s">
        <v>1129</v>
      </c>
      <c r="C157" s="69" t="s">
        <v>1126</v>
      </c>
      <c r="D157" s="90" t="s">
        <v>1123</v>
      </c>
      <c r="E157" s="70">
        <v>90</v>
      </c>
      <c r="F157" s="70">
        <v>882</v>
      </c>
      <c r="G157" s="66">
        <v>3130</v>
      </c>
      <c r="I157" s="90"/>
      <c r="M157" s="9">
        <v>2.1509999999999998</v>
      </c>
    </row>
    <row r="158" spans="1:13">
      <c r="A158" s="69" t="s">
        <v>393</v>
      </c>
      <c r="B158" s="69" t="s">
        <v>1128</v>
      </c>
      <c r="C158" s="69" t="s">
        <v>1126</v>
      </c>
      <c r="D158" s="71" t="s">
        <v>1123</v>
      </c>
      <c r="E158" s="70">
        <v>105</v>
      </c>
      <c r="F158" s="70">
        <v>1099</v>
      </c>
      <c r="G158" s="66">
        <v>3130</v>
      </c>
      <c r="I158" s="71"/>
      <c r="M158" s="10">
        <v>2.1511</v>
      </c>
    </row>
    <row r="159" spans="1:13">
      <c r="A159" s="69" t="s">
        <v>393</v>
      </c>
      <c r="B159" s="69" t="s">
        <v>1127</v>
      </c>
      <c r="C159" s="69" t="s">
        <v>1126</v>
      </c>
      <c r="D159" s="90" t="s">
        <v>1123</v>
      </c>
      <c r="E159" s="70">
        <v>84</v>
      </c>
      <c r="F159" s="70">
        <v>721</v>
      </c>
      <c r="G159" s="66">
        <v>3230</v>
      </c>
      <c r="I159" s="90"/>
      <c r="M159" s="9">
        <v>2.1520000000000001</v>
      </c>
    </row>
    <row r="160" spans="1:13">
      <c r="A160" s="69" t="s">
        <v>393</v>
      </c>
      <c r="B160" s="69" t="s">
        <v>1125</v>
      </c>
      <c r="C160" s="69" t="s">
        <v>1124</v>
      </c>
      <c r="D160" s="71" t="s">
        <v>1123</v>
      </c>
      <c r="E160" s="70">
        <v>88</v>
      </c>
      <c r="F160" s="70">
        <v>755</v>
      </c>
      <c r="G160" s="66">
        <v>3230</v>
      </c>
      <c r="I160" s="71"/>
      <c r="M160" s="10">
        <v>2.1520999999999999</v>
      </c>
    </row>
    <row r="161" spans="1:14">
      <c r="A161" s="83" t="s">
        <v>383</v>
      </c>
      <c r="B161" s="83" t="s">
        <v>1122</v>
      </c>
      <c r="C161" s="83" t="s">
        <v>1121</v>
      </c>
      <c r="D161" s="71">
        <v>2.1330100000000001</v>
      </c>
      <c r="E161" s="70">
        <v>157</v>
      </c>
      <c r="F161" s="70">
        <v>1382</v>
      </c>
      <c r="G161" s="66">
        <v>3140</v>
      </c>
      <c r="I161" s="71">
        <v>2.1330100000000001</v>
      </c>
      <c r="J161" s="126">
        <f t="shared" ref="J161:J170" si="8">SUM(E161)/3.2808^2</f>
        <v>14.586132012573756</v>
      </c>
      <c r="K161" s="126">
        <f t="shared" ref="K161:K170" si="9">SUM(F161)/3.2808^3</f>
        <v>39.135309628879028</v>
      </c>
      <c r="M161" s="9">
        <v>2.153</v>
      </c>
    </row>
    <row r="162" spans="1:14">
      <c r="A162" s="83" t="s">
        <v>383</v>
      </c>
      <c r="B162" s="83" t="s">
        <v>1120</v>
      </c>
      <c r="C162" s="83" t="s">
        <v>1119</v>
      </c>
      <c r="D162" s="71">
        <v>2.1330200000000001</v>
      </c>
      <c r="E162" s="70">
        <v>94</v>
      </c>
      <c r="F162" s="70">
        <v>884</v>
      </c>
      <c r="G162" s="66">
        <v>3240</v>
      </c>
      <c r="I162" s="71">
        <v>2.1330200000000001</v>
      </c>
      <c r="J162" s="126">
        <f t="shared" si="8"/>
        <v>8.7330981476556246</v>
      </c>
      <c r="K162" s="126">
        <f t="shared" si="9"/>
        <v>25.033005580267048</v>
      </c>
      <c r="M162" s="10">
        <v>2.1532</v>
      </c>
    </row>
    <row r="163" spans="1:14">
      <c r="A163" s="69" t="s">
        <v>428</v>
      </c>
      <c r="B163" s="69" t="s">
        <v>1118</v>
      </c>
      <c r="C163" s="69" t="s">
        <v>1117</v>
      </c>
      <c r="D163" s="71" t="s">
        <v>1116</v>
      </c>
      <c r="E163" s="70">
        <v>12</v>
      </c>
      <c r="F163" s="70">
        <v>102</v>
      </c>
      <c r="G163" s="66">
        <v>4240</v>
      </c>
      <c r="I163" s="71" t="s">
        <v>1116</v>
      </c>
      <c r="J163" s="126">
        <f t="shared" si="8"/>
        <v>1.1148635933177393</v>
      </c>
      <c r="K163" s="126">
        <f t="shared" si="9"/>
        <v>2.8884237208000441</v>
      </c>
      <c r="M163" s="9">
        <v>2.1539999999999999</v>
      </c>
    </row>
    <row r="164" spans="1:14">
      <c r="A164" s="69" t="s">
        <v>443</v>
      </c>
      <c r="B164" s="69" t="s">
        <v>1115</v>
      </c>
      <c r="C164" s="69" t="s">
        <v>1114</v>
      </c>
      <c r="D164" s="71" t="s">
        <v>1113</v>
      </c>
      <c r="E164" s="70">
        <v>30</v>
      </c>
      <c r="F164" s="70">
        <v>245</v>
      </c>
      <c r="G164" s="66">
        <v>4220</v>
      </c>
      <c r="I164" s="71" t="s">
        <v>1113</v>
      </c>
      <c r="J164" s="126">
        <f t="shared" si="8"/>
        <v>2.7871589832943484</v>
      </c>
      <c r="K164" s="126">
        <f t="shared" si="9"/>
        <v>6.9378805058432427</v>
      </c>
      <c r="M164" s="8">
        <v>2.16</v>
      </c>
    </row>
    <row r="165" spans="1:14">
      <c r="A165" s="83" t="s">
        <v>383</v>
      </c>
      <c r="B165" s="83" t="s">
        <v>1112</v>
      </c>
      <c r="C165" s="83" t="s">
        <v>1111</v>
      </c>
      <c r="D165" s="71">
        <v>2.153009</v>
      </c>
      <c r="E165" s="70">
        <v>157</v>
      </c>
      <c r="F165" s="70">
        <v>1382</v>
      </c>
      <c r="G165" s="66">
        <v>3140</v>
      </c>
      <c r="I165" s="71">
        <v>2.153009</v>
      </c>
      <c r="J165" s="126">
        <f t="shared" si="8"/>
        <v>14.586132012573756</v>
      </c>
      <c r="K165" s="126">
        <f t="shared" si="9"/>
        <v>39.135309628879028</v>
      </c>
      <c r="M165" s="9">
        <v>2.1619999999999999</v>
      </c>
    </row>
    <row r="166" spans="1:14">
      <c r="A166" s="69" t="s">
        <v>451</v>
      </c>
      <c r="B166" s="69" t="s">
        <v>1110</v>
      </c>
      <c r="C166" s="69" t="s">
        <v>1109</v>
      </c>
      <c r="D166" s="71" t="s">
        <v>1108</v>
      </c>
      <c r="E166" s="70">
        <v>58</v>
      </c>
      <c r="F166" s="70">
        <v>401</v>
      </c>
      <c r="G166" s="66">
        <v>3420</v>
      </c>
      <c r="I166" s="71" t="s">
        <v>1108</v>
      </c>
      <c r="J166" s="126">
        <f t="shared" si="8"/>
        <v>5.3885073677024069</v>
      </c>
      <c r="K166" s="126">
        <f t="shared" si="9"/>
        <v>11.355469725890369</v>
      </c>
      <c r="M166" s="7">
        <v>2.2000000000000002</v>
      </c>
    </row>
    <row r="167" spans="1:14">
      <c r="A167" s="69" t="s">
        <v>374</v>
      </c>
      <c r="B167" s="69" t="s">
        <v>1107</v>
      </c>
      <c r="C167" s="69" t="s">
        <v>1106</v>
      </c>
      <c r="D167" s="71" t="s">
        <v>1105</v>
      </c>
      <c r="E167" s="70">
        <v>258</v>
      </c>
      <c r="F167" s="70">
        <v>2550</v>
      </c>
      <c r="G167" s="66">
        <v>4710</v>
      </c>
      <c r="I167" s="71" t="s">
        <v>1105</v>
      </c>
      <c r="J167" s="126">
        <f t="shared" si="8"/>
        <v>23.969567256331395</v>
      </c>
      <c r="K167" s="126">
        <f t="shared" si="9"/>
        <v>72.210593020001099</v>
      </c>
      <c r="M167" s="8">
        <v>2.21</v>
      </c>
    </row>
    <row r="168" spans="1:14">
      <c r="A168" s="69" t="s">
        <v>443</v>
      </c>
      <c r="B168" s="69" t="s">
        <v>1104</v>
      </c>
      <c r="C168" s="69" t="s">
        <v>1103</v>
      </c>
      <c r="D168" s="71" t="s">
        <v>1102</v>
      </c>
      <c r="E168" s="70">
        <v>500</v>
      </c>
      <c r="F168" s="70">
        <v>3834</v>
      </c>
      <c r="G168" s="66">
        <v>4220</v>
      </c>
      <c r="I168" s="71" t="s">
        <v>1102</v>
      </c>
      <c r="J168" s="126">
        <f t="shared" si="8"/>
        <v>46.452649721572477</v>
      </c>
      <c r="K168" s="126">
        <f t="shared" si="9"/>
        <v>108.57075044654283</v>
      </c>
      <c r="M168" s="9">
        <v>2.2109999999999999</v>
      </c>
    </row>
    <row r="169" spans="1:14">
      <c r="A169" s="81" t="s">
        <v>397</v>
      </c>
      <c r="B169" s="81" t="s">
        <v>1101</v>
      </c>
      <c r="C169" s="81" t="s">
        <v>1100</v>
      </c>
      <c r="D169" s="80" t="s">
        <v>1099</v>
      </c>
      <c r="E169" s="79">
        <v>459</v>
      </c>
      <c r="F169" s="79">
        <v>4284</v>
      </c>
      <c r="G169" s="78">
        <v>2250</v>
      </c>
      <c r="I169" s="80" t="s">
        <v>1099</v>
      </c>
      <c r="J169" s="126">
        <f t="shared" si="8"/>
        <v>42.643532444403533</v>
      </c>
      <c r="K169" s="126">
        <f t="shared" si="9"/>
        <v>121.31379627360185</v>
      </c>
      <c r="M169" s="10">
        <v>2.2111000000000001</v>
      </c>
    </row>
    <row r="170" spans="1:14">
      <c r="A170" s="69" t="s">
        <v>397</v>
      </c>
      <c r="B170" s="69" t="s">
        <v>1098</v>
      </c>
      <c r="C170" s="69" t="s">
        <v>1097</v>
      </c>
      <c r="D170" s="71" t="s">
        <v>1096</v>
      </c>
      <c r="E170" s="70">
        <v>1127</v>
      </c>
      <c r="F170" s="70">
        <v>11388</v>
      </c>
      <c r="G170" s="66">
        <v>2350</v>
      </c>
      <c r="I170" s="71" t="s">
        <v>1096</v>
      </c>
      <c r="J170" s="126">
        <f t="shared" si="8"/>
        <v>104.70427247242435</v>
      </c>
      <c r="K170" s="126">
        <f t="shared" si="9"/>
        <v>322.48401306344022</v>
      </c>
      <c r="M170" s="9">
        <v>2.2120000000000002</v>
      </c>
    </row>
    <row r="171" spans="1:14">
      <c r="A171" s="77"/>
      <c r="B171" s="77"/>
      <c r="C171" s="77"/>
      <c r="D171" s="93" t="s">
        <v>370</v>
      </c>
      <c r="E171" s="92">
        <f>SUM(E112:E170)</f>
        <v>12071</v>
      </c>
      <c r="F171" s="92">
        <f>SUM(F112:F170)</f>
        <v>110031</v>
      </c>
      <c r="G171" s="74"/>
      <c r="M171" s="10">
        <v>2.2121</v>
      </c>
    </row>
    <row r="172" spans="1:14">
      <c r="A172" s="77"/>
      <c r="B172" s="77"/>
      <c r="C172" s="77"/>
      <c r="D172" s="76"/>
      <c r="E172" s="75"/>
      <c r="F172" s="75"/>
      <c r="G172" s="74"/>
      <c r="M172" s="9">
        <v>2.2130000000000001</v>
      </c>
    </row>
    <row r="173" spans="1:14">
      <c r="A173" s="91" t="s">
        <v>1095</v>
      </c>
      <c r="B173" s="77"/>
      <c r="C173" s="77"/>
      <c r="D173" s="76"/>
      <c r="E173" s="75"/>
      <c r="F173" s="75"/>
      <c r="G173" s="74"/>
      <c r="M173" s="10">
        <v>2.2130999999999998</v>
      </c>
    </row>
    <row r="174" spans="1:14">
      <c r="A174" s="77" t="s">
        <v>443</v>
      </c>
      <c r="B174" s="77" t="s">
        <v>1094</v>
      </c>
      <c r="C174" s="77" t="s">
        <v>1093</v>
      </c>
      <c r="D174" s="76" t="s">
        <v>1092</v>
      </c>
      <c r="E174" s="75">
        <v>221</v>
      </c>
      <c r="F174" s="75">
        <v>1713</v>
      </c>
      <c r="G174" s="74">
        <v>4220</v>
      </c>
      <c r="M174" s="10">
        <v>2.2132999999999998</v>
      </c>
    </row>
    <row r="175" spans="1:14">
      <c r="A175" s="69" t="s">
        <v>397</v>
      </c>
      <c r="B175" s="69" t="s">
        <v>1091</v>
      </c>
      <c r="C175" s="69" t="s">
        <v>1090</v>
      </c>
      <c r="D175" s="71" t="s">
        <v>1089</v>
      </c>
      <c r="E175" s="70">
        <v>732</v>
      </c>
      <c r="F175" s="70">
        <v>6767</v>
      </c>
      <c r="G175" s="66">
        <v>2250</v>
      </c>
      <c r="M175" s="9">
        <v>2.214</v>
      </c>
    </row>
    <row r="176" spans="1:14" s="53" customFormat="1">
      <c r="A176" s="69" t="s">
        <v>397</v>
      </c>
      <c r="B176" s="69" t="s">
        <v>1088</v>
      </c>
      <c r="C176" s="69" t="s">
        <v>1087</v>
      </c>
      <c r="D176" s="71" t="s">
        <v>1086</v>
      </c>
      <c r="E176" s="70">
        <v>152</v>
      </c>
      <c r="F176" s="70">
        <v>1418</v>
      </c>
      <c r="G176" s="66">
        <v>2350</v>
      </c>
      <c r="M176" s="10">
        <v>2.2141000000000002</v>
      </c>
      <c r="N176" s="52"/>
    </row>
    <row r="177" spans="1:14" s="53" customFormat="1">
      <c r="A177" s="69" t="s">
        <v>383</v>
      </c>
      <c r="B177" s="69" t="s">
        <v>1085</v>
      </c>
      <c r="C177" s="69" t="s">
        <v>1084</v>
      </c>
      <c r="D177" s="71" t="s">
        <v>1083</v>
      </c>
      <c r="E177" s="70">
        <v>261</v>
      </c>
      <c r="F177" s="70">
        <v>2531</v>
      </c>
      <c r="G177" s="66">
        <v>2340</v>
      </c>
      <c r="M177" s="9">
        <v>2.2149999999999999</v>
      </c>
      <c r="N177" s="52"/>
    </row>
    <row r="178" spans="1:14" s="53" customFormat="1">
      <c r="A178" s="69" t="s">
        <v>383</v>
      </c>
      <c r="B178" s="69" t="s">
        <v>1082</v>
      </c>
      <c r="C178" s="69" t="s">
        <v>1081</v>
      </c>
      <c r="D178" s="71" t="s">
        <v>1080</v>
      </c>
      <c r="E178" s="70">
        <v>294</v>
      </c>
      <c r="F178" s="70">
        <v>2846</v>
      </c>
      <c r="G178" s="66">
        <v>2340</v>
      </c>
      <c r="M178" s="8">
        <v>2.2200000000000002</v>
      </c>
      <c r="N178" s="52"/>
    </row>
    <row r="179" spans="1:14">
      <c r="A179" s="69" t="s">
        <v>383</v>
      </c>
      <c r="B179" s="69" t="s">
        <v>1079</v>
      </c>
      <c r="C179" s="69" t="s">
        <v>1078</v>
      </c>
      <c r="D179" s="71" t="s">
        <v>1077</v>
      </c>
      <c r="E179" s="70">
        <v>498</v>
      </c>
      <c r="F179" s="70">
        <v>4729</v>
      </c>
      <c r="G179" s="66">
        <v>2340</v>
      </c>
      <c r="M179" s="9">
        <v>2.2210000000000001</v>
      </c>
    </row>
    <row r="180" spans="1:14" s="53" customFormat="1">
      <c r="A180" s="81" t="s">
        <v>374</v>
      </c>
      <c r="B180" s="81" t="s">
        <v>1076</v>
      </c>
      <c r="C180" s="81" t="s">
        <v>1012</v>
      </c>
      <c r="D180" s="80">
        <v>2.2600099999999999</v>
      </c>
      <c r="E180" s="79">
        <v>12</v>
      </c>
      <c r="F180" s="79">
        <v>110</v>
      </c>
      <c r="G180" s="78">
        <v>4710</v>
      </c>
      <c r="M180" s="9">
        <v>2.222</v>
      </c>
      <c r="N180" s="52"/>
    </row>
    <row r="181" spans="1:14" s="53" customFormat="1">
      <c r="A181" s="81"/>
      <c r="B181" s="81"/>
      <c r="C181" s="81"/>
      <c r="D181" s="89" t="s">
        <v>370</v>
      </c>
      <c r="E181" s="88">
        <f>SUM(E174:E180)</f>
        <v>2170</v>
      </c>
      <c r="F181" s="88">
        <f>SUM(F174:F180)</f>
        <v>20114</v>
      </c>
      <c r="G181" s="78"/>
      <c r="M181" s="10">
        <v>2.2221000000000002</v>
      </c>
      <c r="N181" s="52"/>
    </row>
    <row r="182" spans="1:14" s="53" customFormat="1">
      <c r="A182" s="81"/>
      <c r="B182" s="81"/>
      <c r="C182" s="81"/>
      <c r="D182" s="80"/>
      <c r="E182" s="79"/>
      <c r="F182" s="79"/>
      <c r="G182" s="78"/>
      <c r="M182" s="10">
        <v>2.2222</v>
      </c>
      <c r="N182" s="52"/>
    </row>
    <row r="183" spans="1:14" s="53" customFormat="1">
      <c r="A183" s="87" t="s">
        <v>1075</v>
      </c>
      <c r="B183" s="81"/>
      <c r="C183" s="81"/>
      <c r="D183" s="80"/>
      <c r="E183" s="79"/>
      <c r="F183" s="79"/>
      <c r="G183" s="78"/>
      <c r="M183" s="10">
        <v>2.2223000000000002</v>
      </c>
      <c r="N183" s="52"/>
    </row>
    <row r="184" spans="1:14" s="53" customFormat="1">
      <c r="A184" s="69" t="s">
        <v>397</v>
      </c>
      <c r="B184" s="69" t="s">
        <v>1074</v>
      </c>
      <c r="C184" s="69" t="s">
        <v>1073</v>
      </c>
      <c r="D184" s="71" t="s">
        <v>1072</v>
      </c>
      <c r="E184" s="70">
        <v>180</v>
      </c>
      <c r="F184" s="70">
        <v>1647</v>
      </c>
      <c r="G184" s="66">
        <v>2350</v>
      </c>
      <c r="M184" s="10">
        <v>2.2223999999999999</v>
      </c>
      <c r="N184" s="52"/>
    </row>
    <row r="185" spans="1:14" s="53" customFormat="1">
      <c r="A185" s="77" t="s">
        <v>397</v>
      </c>
      <c r="B185" s="77" t="s">
        <v>1071</v>
      </c>
      <c r="C185" s="77" t="s">
        <v>1070</v>
      </c>
      <c r="D185" s="76" t="s">
        <v>1069</v>
      </c>
      <c r="E185" s="75">
        <v>73</v>
      </c>
      <c r="F185" s="75">
        <v>672</v>
      </c>
      <c r="G185" s="74">
        <v>2350</v>
      </c>
      <c r="M185" s="9">
        <v>2.2229999999999999</v>
      </c>
      <c r="N185" s="52"/>
    </row>
    <row r="186" spans="1:14">
      <c r="A186" s="69" t="s">
        <v>397</v>
      </c>
      <c r="B186" s="69" t="s">
        <v>1068</v>
      </c>
      <c r="C186" s="69" t="s">
        <v>1067</v>
      </c>
      <c r="D186" s="71" t="s">
        <v>1066</v>
      </c>
      <c r="E186" s="70">
        <v>37</v>
      </c>
      <c r="F186" s="70">
        <v>347</v>
      </c>
      <c r="G186" s="66">
        <v>2350</v>
      </c>
      <c r="M186" s="10">
        <v>2.2233000000000001</v>
      </c>
    </row>
    <row r="187" spans="1:14">
      <c r="A187" s="69" t="s">
        <v>383</v>
      </c>
      <c r="B187" s="69" t="s">
        <v>1065</v>
      </c>
      <c r="C187" s="69" t="s">
        <v>1064</v>
      </c>
      <c r="D187" s="71" t="s">
        <v>1061</v>
      </c>
      <c r="E187" s="70">
        <v>79</v>
      </c>
      <c r="F187" s="70">
        <v>818</v>
      </c>
      <c r="G187" s="66">
        <v>3440</v>
      </c>
      <c r="M187" s="9">
        <v>2.2240000000000002</v>
      </c>
    </row>
    <row r="188" spans="1:14">
      <c r="A188" s="69" t="s">
        <v>397</v>
      </c>
      <c r="B188" s="69" t="s">
        <v>1063</v>
      </c>
      <c r="C188" s="69" t="s">
        <v>1062</v>
      </c>
      <c r="D188" s="71" t="s">
        <v>1061</v>
      </c>
      <c r="E188" s="70">
        <v>78</v>
      </c>
      <c r="F188" s="70">
        <v>818</v>
      </c>
      <c r="G188" s="66">
        <v>1350</v>
      </c>
      <c r="M188" s="10">
        <v>2.2242999999999999</v>
      </c>
    </row>
    <row r="189" spans="1:14">
      <c r="A189" s="69" t="s">
        <v>374</v>
      </c>
      <c r="B189" s="69" t="s">
        <v>1060</v>
      </c>
      <c r="C189" s="69" t="s">
        <v>1059</v>
      </c>
      <c r="D189" s="71" t="s">
        <v>1054</v>
      </c>
      <c r="E189" s="70">
        <v>9</v>
      </c>
      <c r="F189" s="70">
        <v>76</v>
      </c>
      <c r="G189" s="66">
        <v>4110</v>
      </c>
      <c r="M189" s="9">
        <v>2.2250000000000001</v>
      </c>
    </row>
    <row r="190" spans="1:14">
      <c r="A190" s="69" t="s">
        <v>397</v>
      </c>
      <c r="B190" s="69" t="s">
        <v>1058</v>
      </c>
      <c r="C190" s="69" t="s">
        <v>1057</v>
      </c>
      <c r="D190" s="71" t="s">
        <v>1054</v>
      </c>
      <c r="E190" s="70">
        <v>26</v>
      </c>
      <c r="F190" s="70">
        <v>210</v>
      </c>
      <c r="G190" s="66">
        <v>1350</v>
      </c>
      <c r="M190" s="9">
        <v>2.226</v>
      </c>
    </row>
    <row r="191" spans="1:14">
      <c r="A191" s="69" t="s">
        <v>383</v>
      </c>
      <c r="B191" s="69" t="s">
        <v>1056</v>
      </c>
      <c r="C191" s="69" t="s">
        <v>1055</v>
      </c>
      <c r="D191" s="71" t="s">
        <v>1054</v>
      </c>
      <c r="E191" s="70">
        <v>38</v>
      </c>
      <c r="F191" s="70">
        <v>400</v>
      </c>
      <c r="G191" s="66">
        <v>3440</v>
      </c>
      <c r="M191" s="8">
        <v>2.23</v>
      </c>
    </row>
    <row r="192" spans="1:14">
      <c r="A192" s="69"/>
      <c r="B192" s="69"/>
      <c r="C192" s="69"/>
      <c r="D192" s="68" t="s">
        <v>370</v>
      </c>
      <c r="E192" s="67">
        <f>SUM(E184:E191)</f>
        <v>520</v>
      </c>
      <c r="F192" s="67">
        <f>SUM(F184:F191)</f>
        <v>4988</v>
      </c>
      <c r="G192" s="66"/>
      <c r="M192" s="9">
        <v>2.2309999999999999</v>
      </c>
    </row>
    <row r="193" spans="1:14">
      <c r="A193" s="69"/>
      <c r="B193" s="69"/>
      <c r="C193" s="69"/>
      <c r="D193" s="71"/>
      <c r="E193" s="70"/>
      <c r="F193" s="70"/>
      <c r="G193" s="66"/>
      <c r="M193" s="9">
        <v>2.2320000000000002</v>
      </c>
    </row>
    <row r="194" spans="1:14">
      <c r="A194" s="82" t="s">
        <v>1053</v>
      </c>
      <c r="B194" s="69"/>
      <c r="C194" s="69"/>
      <c r="D194" s="71"/>
      <c r="E194" s="70"/>
      <c r="F194" s="70"/>
      <c r="G194" s="66"/>
      <c r="M194" s="9">
        <v>2.2330000000000001</v>
      </c>
    </row>
    <row r="195" spans="1:14">
      <c r="A195" s="83" t="s">
        <v>397</v>
      </c>
      <c r="B195" s="83" t="s">
        <v>1052</v>
      </c>
      <c r="C195" s="83" t="s">
        <v>1051</v>
      </c>
      <c r="D195" s="71">
        <v>2.4100100000000002</v>
      </c>
      <c r="E195" s="70">
        <v>115</v>
      </c>
      <c r="F195" s="70">
        <v>1290</v>
      </c>
      <c r="G195" s="66">
        <v>1450</v>
      </c>
      <c r="M195" s="9">
        <v>2.234</v>
      </c>
    </row>
    <row r="196" spans="1:14">
      <c r="A196" s="69" t="s">
        <v>535</v>
      </c>
      <c r="B196" s="69" t="s">
        <v>1050</v>
      </c>
      <c r="C196" s="69" t="s">
        <v>1049</v>
      </c>
      <c r="D196" s="71" t="s">
        <v>1048</v>
      </c>
      <c r="E196" s="70">
        <v>363</v>
      </c>
      <c r="F196" s="70">
        <v>3442</v>
      </c>
      <c r="G196" s="66">
        <v>1260</v>
      </c>
      <c r="M196" s="10">
        <v>2.2341000000000002</v>
      </c>
    </row>
    <row r="197" spans="1:14">
      <c r="A197" s="69" t="s">
        <v>397</v>
      </c>
      <c r="B197" s="69" t="s">
        <v>1047</v>
      </c>
      <c r="C197" s="69" t="s">
        <v>1046</v>
      </c>
      <c r="D197" s="71" t="s">
        <v>1045</v>
      </c>
      <c r="E197" s="70">
        <v>135</v>
      </c>
      <c r="F197" s="70">
        <v>1242</v>
      </c>
      <c r="G197" s="66">
        <v>1350</v>
      </c>
      <c r="M197" s="7">
        <v>2.2999999999999998</v>
      </c>
    </row>
    <row r="198" spans="1:14" s="54" customFormat="1">
      <c r="A198" s="69" t="s">
        <v>383</v>
      </c>
      <c r="B198" s="69" t="s">
        <v>1044</v>
      </c>
      <c r="C198" s="69" t="s">
        <v>1043</v>
      </c>
      <c r="D198" s="71" t="s">
        <v>1042</v>
      </c>
      <c r="E198" s="70">
        <v>517</v>
      </c>
      <c r="F198" s="70">
        <v>4741</v>
      </c>
      <c r="G198" s="66">
        <v>3440</v>
      </c>
      <c r="M198" s="8">
        <v>2.31</v>
      </c>
      <c r="N198" s="52"/>
    </row>
    <row r="199" spans="1:14" s="54" customFormat="1">
      <c r="A199" s="69" t="s">
        <v>383</v>
      </c>
      <c r="B199" s="69" t="s">
        <v>1041</v>
      </c>
      <c r="C199" s="69" t="s">
        <v>1040</v>
      </c>
      <c r="D199" s="71" t="s">
        <v>1039</v>
      </c>
      <c r="E199" s="70">
        <v>73</v>
      </c>
      <c r="F199" s="70">
        <v>669</v>
      </c>
      <c r="G199" s="66">
        <v>3440</v>
      </c>
      <c r="M199" s="9">
        <v>2.3170000000000002</v>
      </c>
      <c r="N199" s="52"/>
    </row>
    <row r="200" spans="1:14" s="54" customFormat="1">
      <c r="A200" s="69" t="s">
        <v>393</v>
      </c>
      <c r="B200" s="69" t="s">
        <v>1038</v>
      </c>
      <c r="C200" s="69" t="s">
        <v>1037</v>
      </c>
      <c r="D200" s="71" t="s">
        <v>1036</v>
      </c>
      <c r="E200" s="70">
        <v>58</v>
      </c>
      <c r="F200" s="70">
        <v>498</v>
      </c>
      <c r="G200" s="66">
        <v>3250</v>
      </c>
      <c r="M200" s="10">
        <v>2.3100999999999998</v>
      </c>
      <c r="N200" s="52"/>
    </row>
    <row r="201" spans="1:14" s="54" customFormat="1">
      <c r="A201" s="69" t="s">
        <v>397</v>
      </c>
      <c r="B201" s="69" t="s">
        <v>1035</v>
      </c>
      <c r="C201" s="69" t="s">
        <v>1034</v>
      </c>
      <c r="D201" s="71" t="s">
        <v>1033</v>
      </c>
      <c r="E201" s="70">
        <v>95</v>
      </c>
      <c r="F201" s="70">
        <v>860</v>
      </c>
      <c r="G201" s="66">
        <v>2450</v>
      </c>
      <c r="M201" s="11">
        <v>2.3101099999999999</v>
      </c>
      <c r="N201" s="52"/>
    </row>
    <row r="202" spans="1:14" s="54" customFormat="1">
      <c r="A202" s="69"/>
      <c r="B202" s="69"/>
      <c r="C202" s="69"/>
      <c r="D202" s="68" t="s">
        <v>370</v>
      </c>
      <c r="E202" s="67">
        <f>SUM(E195:E201)</f>
        <v>1356</v>
      </c>
      <c r="F202" s="67">
        <f>SUM(F195:F201)</f>
        <v>12742</v>
      </c>
      <c r="G202" s="66"/>
      <c r="M202" s="11">
        <v>2.31012</v>
      </c>
      <c r="N202" s="52"/>
    </row>
    <row r="203" spans="1:14" s="54" customFormat="1">
      <c r="A203" s="69"/>
      <c r="B203" s="69"/>
      <c r="C203" s="69"/>
      <c r="D203" s="71"/>
      <c r="E203" s="70"/>
      <c r="F203" s="70"/>
      <c r="G203" s="66"/>
      <c r="M203" s="11">
        <v>2.3102299999999998</v>
      </c>
      <c r="N203" s="52"/>
    </row>
    <row r="204" spans="1:14" s="54" customFormat="1">
      <c r="A204" s="82" t="s">
        <v>1032</v>
      </c>
      <c r="B204" s="69"/>
      <c r="C204" s="69"/>
      <c r="D204" s="71"/>
      <c r="E204" s="70"/>
      <c r="F204" s="70"/>
      <c r="G204" s="66"/>
      <c r="M204" s="11">
        <v>2.3102399999999998</v>
      </c>
      <c r="N204" s="52"/>
    </row>
    <row r="205" spans="1:14">
      <c r="A205" s="69" t="s">
        <v>443</v>
      </c>
      <c r="B205" s="69" t="s">
        <v>1031</v>
      </c>
      <c r="C205" s="69" t="s">
        <v>1030</v>
      </c>
      <c r="D205" s="71" t="s">
        <v>1029</v>
      </c>
      <c r="E205" s="70">
        <v>50</v>
      </c>
      <c r="F205" s="70">
        <v>359</v>
      </c>
      <c r="G205" s="66">
        <v>4220</v>
      </c>
      <c r="M205" s="11">
        <v>2.3102499999999999</v>
      </c>
    </row>
    <row r="206" spans="1:14">
      <c r="A206" s="69" t="s">
        <v>393</v>
      </c>
      <c r="B206" s="69" t="s">
        <v>1028</v>
      </c>
      <c r="C206" s="69" t="s">
        <v>1027</v>
      </c>
      <c r="D206" s="71" t="s">
        <v>1026</v>
      </c>
      <c r="E206" s="70">
        <v>85</v>
      </c>
      <c r="F206" s="70">
        <v>1144</v>
      </c>
      <c r="G206" s="66">
        <v>1430</v>
      </c>
      <c r="M206" s="11">
        <v>2.31027</v>
      </c>
    </row>
    <row r="207" spans="1:14">
      <c r="A207" s="69" t="s">
        <v>397</v>
      </c>
      <c r="B207" s="69" t="s">
        <v>1025</v>
      </c>
      <c r="C207" s="69" t="s">
        <v>1024</v>
      </c>
      <c r="D207" s="71">
        <v>2.5100300299999998</v>
      </c>
      <c r="E207" s="70">
        <v>115</v>
      </c>
      <c r="F207" s="70">
        <v>1073</v>
      </c>
      <c r="G207" s="66">
        <v>2250</v>
      </c>
      <c r="M207" s="8">
        <v>2.33</v>
      </c>
    </row>
    <row r="208" spans="1:14">
      <c r="A208" s="69" t="s">
        <v>393</v>
      </c>
      <c r="B208" s="69" t="s">
        <v>1023</v>
      </c>
      <c r="C208" s="69" t="s">
        <v>1022</v>
      </c>
      <c r="D208" s="71" t="s">
        <v>1021</v>
      </c>
      <c r="E208" s="70">
        <v>90</v>
      </c>
      <c r="F208" s="70">
        <v>773</v>
      </c>
      <c r="G208" s="66">
        <v>3230</v>
      </c>
      <c r="M208" s="9">
        <v>2.331</v>
      </c>
    </row>
    <row r="209" spans="1:13">
      <c r="A209" s="69" t="s">
        <v>443</v>
      </c>
      <c r="B209" s="69" t="s">
        <v>1020</v>
      </c>
      <c r="C209" s="69" t="s">
        <v>1019</v>
      </c>
      <c r="D209" s="71" t="s">
        <v>1018</v>
      </c>
      <c r="E209" s="70">
        <v>12</v>
      </c>
      <c r="F209" s="70">
        <v>98</v>
      </c>
      <c r="G209" s="66">
        <v>4220</v>
      </c>
      <c r="M209" s="9">
        <v>2.3319999999999999</v>
      </c>
    </row>
    <row r="210" spans="1:13">
      <c r="A210" s="69" t="s">
        <v>428</v>
      </c>
      <c r="B210" s="69" t="s">
        <v>1017</v>
      </c>
      <c r="C210" s="69" t="s">
        <v>1015</v>
      </c>
      <c r="D210" s="71" t="s">
        <v>1014</v>
      </c>
      <c r="E210" s="70">
        <v>30</v>
      </c>
      <c r="F210" s="70">
        <v>255</v>
      </c>
      <c r="G210" s="66">
        <v>4240</v>
      </c>
      <c r="M210" s="10">
        <v>2.3321000000000001</v>
      </c>
    </row>
    <row r="211" spans="1:13">
      <c r="A211" s="69" t="s">
        <v>428</v>
      </c>
      <c r="B211" s="69" t="s">
        <v>1016</v>
      </c>
      <c r="C211" s="69" t="s">
        <v>1015</v>
      </c>
      <c r="D211" s="71" t="s">
        <v>1014</v>
      </c>
      <c r="E211" s="70">
        <v>48</v>
      </c>
      <c r="F211" s="70">
        <v>408</v>
      </c>
      <c r="G211" s="66">
        <v>4240</v>
      </c>
      <c r="M211" s="10">
        <v>2.3323</v>
      </c>
    </row>
    <row r="212" spans="1:13">
      <c r="A212" s="69" t="s">
        <v>443</v>
      </c>
      <c r="B212" s="69" t="s">
        <v>1013</v>
      </c>
      <c r="C212" s="69" t="s">
        <v>1012</v>
      </c>
      <c r="D212" s="71" t="s">
        <v>1011</v>
      </c>
      <c r="E212" s="70">
        <v>12</v>
      </c>
      <c r="F212" s="70">
        <v>98</v>
      </c>
      <c r="G212" s="66">
        <v>4220</v>
      </c>
      <c r="M212" s="8">
        <v>2.34</v>
      </c>
    </row>
    <row r="213" spans="1:13">
      <c r="A213" s="69"/>
      <c r="B213" s="69"/>
      <c r="C213" s="69"/>
      <c r="D213" s="68" t="s">
        <v>370</v>
      </c>
      <c r="E213" s="67">
        <f>SUM(E205:E212)</f>
        <v>442</v>
      </c>
      <c r="F213" s="67">
        <f>SUM(F205:F212)</f>
        <v>4208</v>
      </c>
      <c r="G213" s="66"/>
      <c r="M213" s="9">
        <v>2.3410000000000002</v>
      </c>
    </row>
    <row r="214" spans="1:13">
      <c r="A214" s="69"/>
      <c r="B214" s="69"/>
      <c r="C214" s="69"/>
      <c r="D214" s="71"/>
      <c r="E214" s="70"/>
      <c r="F214" s="70"/>
      <c r="G214" s="66"/>
      <c r="M214" s="10">
        <v>2.3411</v>
      </c>
    </row>
    <row r="215" spans="1:13">
      <c r="A215" s="82" t="s">
        <v>1010</v>
      </c>
      <c r="B215" s="69"/>
      <c r="C215" s="69"/>
      <c r="D215" s="71"/>
      <c r="E215" s="70"/>
      <c r="F215" s="70"/>
      <c r="G215" s="66"/>
      <c r="M215" s="10">
        <v>2.3414000000000001</v>
      </c>
    </row>
    <row r="216" spans="1:13">
      <c r="A216" s="69" t="s">
        <v>374</v>
      </c>
      <c r="B216" s="69" t="s">
        <v>1009</v>
      </c>
      <c r="C216" s="69" t="s">
        <v>1008</v>
      </c>
      <c r="D216" s="71" t="s">
        <v>1007</v>
      </c>
      <c r="E216" s="70">
        <v>48</v>
      </c>
      <c r="F216" s="70">
        <v>408</v>
      </c>
      <c r="G216" s="66">
        <v>4110</v>
      </c>
      <c r="M216" s="9">
        <v>2.3420000000000001</v>
      </c>
    </row>
    <row r="217" spans="1:13">
      <c r="A217" s="69" t="s">
        <v>397</v>
      </c>
      <c r="B217" s="69" t="s">
        <v>1006</v>
      </c>
      <c r="C217" s="69" t="s">
        <v>1005</v>
      </c>
      <c r="D217" s="71" t="s">
        <v>1004</v>
      </c>
      <c r="E217" s="70">
        <v>51</v>
      </c>
      <c r="F217" s="70">
        <v>466</v>
      </c>
      <c r="G217" s="66">
        <v>3150</v>
      </c>
      <c r="M217" s="8">
        <v>2.35</v>
      </c>
    </row>
    <row r="218" spans="1:13">
      <c r="A218" s="69" t="s">
        <v>374</v>
      </c>
      <c r="B218" s="69" t="s">
        <v>1003</v>
      </c>
      <c r="C218" s="69" t="s">
        <v>1002</v>
      </c>
      <c r="D218" s="71" t="s">
        <v>999</v>
      </c>
      <c r="E218" s="70">
        <v>63</v>
      </c>
      <c r="F218" s="70">
        <v>357</v>
      </c>
      <c r="G218" s="66">
        <v>4110</v>
      </c>
      <c r="M218" s="9">
        <v>2.3519999999999999</v>
      </c>
    </row>
    <row r="219" spans="1:13">
      <c r="A219" s="69" t="s">
        <v>397</v>
      </c>
      <c r="B219" s="69" t="s">
        <v>1001</v>
      </c>
      <c r="C219" s="69" t="s">
        <v>1000</v>
      </c>
      <c r="D219" s="71" t="s">
        <v>999</v>
      </c>
      <c r="E219" s="70">
        <v>19</v>
      </c>
      <c r="F219" s="70">
        <v>170</v>
      </c>
      <c r="G219" s="66">
        <v>3150</v>
      </c>
      <c r="M219" s="7">
        <v>2.4</v>
      </c>
    </row>
    <row r="220" spans="1:13">
      <c r="A220" s="69" t="s">
        <v>374</v>
      </c>
      <c r="B220" s="69" t="s">
        <v>998</v>
      </c>
      <c r="C220" s="69" t="s">
        <v>997</v>
      </c>
      <c r="D220" s="71" t="s">
        <v>994</v>
      </c>
      <c r="E220" s="70">
        <v>18</v>
      </c>
      <c r="F220" s="70">
        <v>141</v>
      </c>
      <c r="G220" s="66">
        <v>4110</v>
      </c>
      <c r="M220" s="8">
        <v>2.41</v>
      </c>
    </row>
    <row r="221" spans="1:13">
      <c r="A221" s="69" t="s">
        <v>397</v>
      </c>
      <c r="B221" s="69" t="s">
        <v>996</v>
      </c>
      <c r="C221" s="69" t="s">
        <v>995</v>
      </c>
      <c r="D221" s="71" t="s">
        <v>994</v>
      </c>
      <c r="E221" s="70">
        <v>14</v>
      </c>
      <c r="F221" s="70">
        <v>130</v>
      </c>
      <c r="G221" s="66">
        <v>3150</v>
      </c>
      <c r="M221" s="9">
        <v>2.411</v>
      </c>
    </row>
    <row r="222" spans="1:13">
      <c r="A222" s="69" t="s">
        <v>374</v>
      </c>
      <c r="B222" s="69" t="s">
        <v>993</v>
      </c>
      <c r="C222" s="69" t="s">
        <v>992</v>
      </c>
      <c r="D222" s="71" t="s">
        <v>989</v>
      </c>
      <c r="E222" s="70">
        <v>18</v>
      </c>
      <c r="F222" s="70">
        <v>141</v>
      </c>
      <c r="G222" s="66">
        <v>4110</v>
      </c>
      <c r="M222" s="9">
        <v>2.415</v>
      </c>
    </row>
    <row r="223" spans="1:13">
      <c r="A223" s="69" t="s">
        <v>397</v>
      </c>
      <c r="B223" s="69" t="s">
        <v>991</v>
      </c>
      <c r="C223" s="69" t="s">
        <v>990</v>
      </c>
      <c r="D223" s="71" t="s">
        <v>989</v>
      </c>
      <c r="E223" s="70">
        <v>18</v>
      </c>
      <c r="F223" s="70">
        <v>167</v>
      </c>
      <c r="G223" s="66">
        <v>3150</v>
      </c>
      <c r="M223" s="9">
        <v>2.4159999999999999</v>
      </c>
    </row>
    <row r="224" spans="1:13">
      <c r="A224" s="69" t="s">
        <v>451</v>
      </c>
      <c r="B224" s="69" t="s">
        <v>988</v>
      </c>
      <c r="C224" s="69" t="s">
        <v>987</v>
      </c>
      <c r="D224" s="71" t="s">
        <v>986</v>
      </c>
      <c r="E224" s="70">
        <v>510</v>
      </c>
      <c r="F224" s="70">
        <v>3644</v>
      </c>
      <c r="G224" s="66">
        <v>3420</v>
      </c>
      <c r="M224" s="8">
        <v>2.42</v>
      </c>
    </row>
    <row r="225" spans="1:13">
      <c r="A225" s="69" t="s">
        <v>374</v>
      </c>
      <c r="B225" s="69" t="s">
        <v>985</v>
      </c>
      <c r="C225" s="69" t="s">
        <v>984</v>
      </c>
      <c r="D225" s="71" t="s">
        <v>983</v>
      </c>
      <c r="E225" s="70">
        <v>84</v>
      </c>
      <c r="F225" s="70">
        <v>627</v>
      </c>
      <c r="G225" s="66">
        <v>4110</v>
      </c>
      <c r="M225" s="9">
        <v>2.4209999999999998</v>
      </c>
    </row>
    <row r="226" spans="1:13">
      <c r="A226" s="69" t="s">
        <v>374</v>
      </c>
      <c r="B226" s="69" t="s">
        <v>982</v>
      </c>
      <c r="C226" s="69" t="s">
        <v>974</v>
      </c>
      <c r="D226" s="71" t="s">
        <v>973</v>
      </c>
      <c r="E226" s="70">
        <v>24</v>
      </c>
      <c r="F226" s="70">
        <v>204</v>
      </c>
      <c r="G226" s="66">
        <v>4210</v>
      </c>
      <c r="M226" s="9">
        <v>2.4239999999999999</v>
      </c>
    </row>
    <row r="227" spans="1:13">
      <c r="A227" s="69" t="s">
        <v>374</v>
      </c>
      <c r="B227" s="73" t="s">
        <v>981</v>
      </c>
      <c r="C227" s="73" t="s">
        <v>974</v>
      </c>
      <c r="D227" s="71">
        <v>2.63001</v>
      </c>
      <c r="E227" s="70">
        <v>16</v>
      </c>
      <c r="F227" s="70">
        <v>122</v>
      </c>
      <c r="G227" s="66">
        <v>4710</v>
      </c>
      <c r="M227" s="8">
        <v>2.44</v>
      </c>
    </row>
    <row r="228" spans="1:13">
      <c r="A228" s="83" t="s">
        <v>374</v>
      </c>
      <c r="B228" s="83" t="s">
        <v>980</v>
      </c>
      <c r="C228" s="83" t="s">
        <v>974</v>
      </c>
      <c r="D228" s="71">
        <v>2.63001</v>
      </c>
      <c r="E228" s="70">
        <v>24</v>
      </c>
      <c r="F228" s="70">
        <v>238</v>
      </c>
      <c r="G228" s="66">
        <v>4610</v>
      </c>
      <c r="M228" s="9">
        <v>2.4420000000000002</v>
      </c>
    </row>
    <row r="229" spans="1:13">
      <c r="A229" s="69" t="s">
        <v>374</v>
      </c>
      <c r="B229" s="69" t="s">
        <v>979</v>
      </c>
      <c r="C229" s="69" t="s">
        <v>974</v>
      </c>
      <c r="D229" s="71" t="s">
        <v>973</v>
      </c>
      <c r="E229" s="70">
        <v>28</v>
      </c>
      <c r="F229" s="70">
        <v>275</v>
      </c>
      <c r="G229" s="66">
        <v>4710</v>
      </c>
      <c r="M229" s="8">
        <v>2.46</v>
      </c>
    </row>
    <row r="230" spans="1:13">
      <c r="A230" s="69" t="s">
        <v>397</v>
      </c>
      <c r="B230" s="69" t="s">
        <v>978</v>
      </c>
      <c r="C230" s="69" t="s">
        <v>974</v>
      </c>
      <c r="D230" s="71" t="s">
        <v>973</v>
      </c>
      <c r="E230" s="70">
        <v>15</v>
      </c>
      <c r="F230" s="70">
        <v>101</v>
      </c>
      <c r="G230" s="66">
        <v>2150</v>
      </c>
      <c r="M230" s="9">
        <v>2.4609999999999999</v>
      </c>
    </row>
    <row r="231" spans="1:13">
      <c r="A231" s="69" t="s">
        <v>397</v>
      </c>
      <c r="B231" s="69" t="s">
        <v>977</v>
      </c>
      <c r="C231" s="69" t="s">
        <v>974</v>
      </c>
      <c r="D231" s="71" t="s">
        <v>973</v>
      </c>
      <c r="E231" s="70">
        <v>15</v>
      </c>
      <c r="F231" s="70">
        <v>112</v>
      </c>
      <c r="G231" s="66">
        <v>2350</v>
      </c>
      <c r="M231" s="8">
        <v>2.4700000000000002</v>
      </c>
    </row>
    <row r="232" spans="1:13">
      <c r="A232" s="69" t="s">
        <v>397</v>
      </c>
      <c r="B232" s="69" t="s">
        <v>976</v>
      </c>
      <c r="C232" s="69" t="s">
        <v>974</v>
      </c>
      <c r="D232" s="90" t="s">
        <v>973</v>
      </c>
      <c r="E232" s="70">
        <v>39</v>
      </c>
      <c r="F232" s="70">
        <v>351</v>
      </c>
      <c r="G232" s="66">
        <v>3150</v>
      </c>
      <c r="M232" s="8">
        <v>2.48</v>
      </c>
    </row>
    <row r="233" spans="1:13">
      <c r="A233" s="69" t="s">
        <v>383</v>
      </c>
      <c r="B233" s="69" t="s">
        <v>975</v>
      </c>
      <c r="C233" s="69" t="s">
        <v>974</v>
      </c>
      <c r="D233" s="71" t="s">
        <v>973</v>
      </c>
      <c r="E233" s="70">
        <v>18</v>
      </c>
      <c r="F233" s="70">
        <v>171</v>
      </c>
      <c r="G233" s="66">
        <v>3340</v>
      </c>
      <c r="M233" s="7">
        <v>2.5</v>
      </c>
    </row>
    <row r="234" spans="1:13">
      <c r="A234" s="69" t="s">
        <v>428</v>
      </c>
      <c r="B234" s="69" t="s">
        <v>972</v>
      </c>
      <c r="C234" s="69" t="s">
        <v>970</v>
      </c>
      <c r="D234" s="71" t="s">
        <v>969</v>
      </c>
      <c r="E234" s="70">
        <v>15</v>
      </c>
      <c r="F234" s="70">
        <v>128</v>
      </c>
      <c r="G234" s="66">
        <v>4240</v>
      </c>
      <c r="M234" s="8">
        <v>2.5099999999999998</v>
      </c>
    </row>
    <row r="235" spans="1:13">
      <c r="A235" s="69" t="s">
        <v>374</v>
      </c>
      <c r="B235" s="69" t="s">
        <v>971</v>
      </c>
      <c r="C235" s="69" t="s">
        <v>970</v>
      </c>
      <c r="D235" s="71" t="s">
        <v>969</v>
      </c>
      <c r="E235" s="70">
        <v>16</v>
      </c>
      <c r="F235" s="70">
        <v>136</v>
      </c>
      <c r="G235" s="66">
        <v>4310</v>
      </c>
      <c r="M235" s="9">
        <v>2.5110000000000001</v>
      </c>
    </row>
    <row r="236" spans="1:13">
      <c r="A236" s="69" t="s">
        <v>397</v>
      </c>
      <c r="B236" s="69" t="s">
        <v>968</v>
      </c>
      <c r="C236" s="69" t="s">
        <v>962</v>
      </c>
      <c r="D236" s="71" t="s">
        <v>961</v>
      </c>
      <c r="E236" s="70">
        <v>18</v>
      </c>
      <c r="F236" s="70">
        <v>163</v>
      </c>
      <c r="G236" s="66">
        <v>2450</v>
      </c>
      <c r="M236" s="9">
        <v>2.512</v>
      </c>
    </row>
    <row r="237" spans="1:13">
      <c r="A237" s="69" t="s">
        <v>397</v>
      </c>
      <c r="B237" s="69" t="s">
        <v>967</v>
      </c>
      <c r="C237" s="69" t="s">
        <v>962</v>
      </c>
      <c r="D237" s="71" t="s">
        <v>961</v>
      </c>
      <c r="E237" s="70">
        <v>14</v>
      </c>
      <c r="F237" s="70">
        <v>126</v>
      </c>
      <c r="G237" s="66">
        <v>3250</v>
      </c>
      <c r="M237" s="9">
        <v>2.5129999999999999</v>
      </c>
    </row>
    <row r="238" spans="1:13">
      <c r="A238" s="69" t="s">
        <v>383</v>
      </c>
      <c r="B238" s="69" t="s">
        <v>966</v>
      </c>
      <c r="C238" s="69" t="s">
        <v>962</v>
      </c>
      <c r="D238" s="71" t="s">
        <v>961</v>
      </c>
      <c r="E238" s="70">
        <v>16</v>
      </c>
      <c r="F238" s="70">
        <v>147</v>
      </c>
      <c r="G238" s="66">
        <v>2240</v>
      </c>
      <c r="M238" s="8">
        <v>2.52</v>
      </c>
    </row>
    <row r="239" spans="1:13">
      <c r="A239" s="69" t="s">
        <v>383</v>
      </c>
      <c r="B239" s="69" t="s">
        <v>965</v>
      </c>
      <c r="C239" s="69" t="s">
        <v>962</v>
      </c>
      <c r="D239" s="71" t="s">
        <v>961</v>
      </c>
      <c r="E239" s="70">
        <v>18</v>
      </c>
      <c r="F239" s="70">
        <v>171</v>
      </c>
      <c r="G239" s="66">
        <v>3340</v>
      </c>
      <c r="M239" s="9">
        <v>2.5209999999999999</v>
      </c>
    </row>
    <row r="240" spans="1:13">
      <c r="A240" s="69" t="s">
        <v>393</v>
      </c>
      <c r="B240" s="69" t="s">
        <v>964</v>
      </c>
      <c r="C240" s="69" t="s">
        <v>962</v>
      </c>
      <c r="D240" s="71" t="s">
        <v>961</v>
      </c>
      <c r="E240" s="70">
        <v>15</v>
      </c>
      <c r="F240" s="70">
        <v>101</v>
      </c>
      <c r="G240" s="66">
        <v>2130</v>
      </c>
      <c r="M240" s="9">
        <v>2.5219999999999998</v>
      </c>
    </row>
    <row r="241" spans="1:13">
      <c r="A241" s="69" t="s">
        <v>393</v>
      </c>
      <c r="B241" s="69" t="s">
        <v>963</v>
      </c>
      <c r="C241" s="69" t="s">
        <v>962</v>
      </c>
      <c r="D241" s="71" t="s">
        <v>961</v>
      </c>
      <c r="E241" s="70">
        <v>16</v>
      </c>
      <c r="F241" s="70">
        <v>141</v>
      </c>
      <c r="G241" s="66">
        <v>2330</v>
      </c>
      <c r="M241" s="9">
        <v>2.5230000000000001</v>
      </c>
    </row>
    <row r="242" spans="1:13">
      <c r="A242" s="69" t="s">
        <v>428</v>
      </c>
      <c r="B242" s="69" t="s">
        <v>960</v>
      </c>
      <c r="C242" s="69" t="s">
        <v>956</v>
      </c>
      <c r="D242" s="71" t="s">
        <v>955</v>
      </c>
      <c r="E242" s="70">
        <v>16</v>
      </c>
      <c r="F242" s="70">
        <v>136</v>
      </c>
      <c r="G242" s="66">
        <v>4240</v>
      </c>
      <c r="M242" s="8">
        <v>2.5499999999999998</v>
      </c>
    </row>
    <row r="243" spans="1:13">
      <c r="A243" s="69" t="s">
        <v>386</v>
      </c>
      <c r="B243" s="69" t="s">
        <v>959</v>
      </c>
      <c r="C243" s="69" t="s">
        <v>956</v>
      </c>
      <c r="D243" s="71" t="s">
        <v>955</v>
      </c>
      <c r="E243" s="70">
        <v>14</v>
      </c>
      <c r="F243" s="70">
        <v>173</v>
      </c>
      <c r="G243" s="66">
        <v>4230</v>
      </c>
      <c r="M243" s="9">
        <v>2.5510000000000002</v>
      </c>
    </row>
    <row r="244" spans="1:13">
      <c r="A244" s="69" t="s">
        <v>397</v>
      </c>
      <c r="B244" s="69" t="s">
        <v>958</v>
      </c>
      <c r="C244" s="69" t="s">
        <v>956</v>
      </c>
      <c r="D244" s="71" t="s">
        <v>955</v>
      </c>
      <c r="E244" s="70">
        <v>15</v>
      </c>
      <c r="F244" s="70">
        <v>101</v>
      </c>
      <c r="G244" s="66">
        <v>2150</v>
      </c>
      <c r="M244" s="8">
        <v>2.56</v>
      </c>
    </row>
    <row r="245" spans="1:13">
      <c r="A245" s="69" t="s">
        <v>397</v>
      </c>
      <c r="B245" s="69" t="s">
        <v>957</v>
      </c>
      <c r="C245" s="69" t="s">
        <v>956</v>
      </c>
      <c r="D245" s="71" t="s">
        <v>955</v>
      </c>
      <c r="E245" s="70">
        <v>15</v>
      </c>
      <c r="F245" s="70">
        <v>112</v>
      </c>
      <c r="G245" s="66">
        <v>2350</v>
      </c>
      <c r="M245" s="8">
        <v>2.57</v>
      </c>
    </row>
    <row r="246" spans="1:13">
      <c r="A246" s="69"/>
      <c r="B246" s="69"/>
      <c r="C246" s="69"/>
      <c r="D246" s="68" t="s">
        <v>370</v>
      </c>
      <c r="E246" s="67">
        <f>SUM(E216:E245)</f>
        <v>1210</v>
      </c>
      <c r="F246" s="67">
        <f>SUM(F216:F245)</f>
        <v>9460</v>
      </c>
      <c r="G246" s="66"/>
      <c r="M246" s="7">
        <v>2.6</v>
      </c>
    </row>
    <row r="247" spans="1:13">
      <c r="A247" s="69"/>
      <c r="B247" s="69"/>
      <c r="C247" s="69"/>
      <c r="D247" s="68" t="s">
        <v>954</v>
      </c>
      <c r="E247" s="67">
        <f>E171+E181+E192+E202+E213+E246</f>
        <v>17769</v>
      </c>
      <c r="F247" s="67">
        <f>F171+F181+F192+F202+F213+F246</f>
        <v>161543</v>
      </c>
      <c r="G247" s="66"/>
      <c r="M247" s="8">
        <v>2.61</v>
      </c>
    </row>
    <row r="248" spans="1:13">
      <c r="A248" s="69"/>
      <c r="B248" s="69"/>
      <c r="C248" s="69"/>
      <c r="D248" s="71"/>
      <c r="E248" s="70"/>
      <c r="F248" s="70"/>
      <c r="G248" s="66"/>
      <c r="M248" s="8">
        <v>2.62</v>
      </c>
    </row>
    <row r="249" spans="1:13">
      <c r="A249" s="82" t="s">
        <v>953</v>
      </c>
      <c r="B249" s="69"/>
      <c r="C249" s="69"/>
      <c r="D249" s="71"/>
      <c r="E249" s="70"/>
      <c r="F249" s="70"/>
      <c r="G249" s="66"/>
      <c r="M249" s="9">
        <v>2.621</v>
      </c>
    </row>
    <row r="250" spans="1:13">
      <c r="A250" s="82" t="s">
        <v>952</v>
      </c>
      <c r="B250" s="69"/>
      <c r="C250" s="69"/>
      <c r="D250" s="71"/>
      <c r="E250" s="70"/>
      <c r="F250" s="70"/>
      <c r="G250" s="66"/>
      <c r="M250" s="8">
        <v>2.63</v>
      </c>
    </row>
    <row r="251" spans="1:13">
      <c r="A251" s="69" t="s">
        <v>451</v>
      </c>
      <c r="B251" s="69" t="s">
        <v>951</v>
      </c>
      <c r="C251" s="69" t="s">
        <v>950</v>
      </c>
      <c r="D251" s="71" t="s">
        <v>949</v>
      </c>
      <c r="E251" s="70">
        <v>970</v>
      </c>
      <c r="F251" s="70">
        <v>10130</v>
      </c>
      <c r="G251" s="66">
        <v>3520</v>
      </c>
      <c r="M251" s="7">
        <v>2.7</v>
      </c>
    </row>
    <row r="252" spans="1:13">
      <c r="A252" s="69"/>
      <c r="B252" s="69"/>
      <c r="C252" s="69"/>
      <c r="D252" s="68" t="s">
        <v>370</v>
      </c>
      <c r="E252" s="67">
        <f>SUM(E251)</f>
        <v>970</v>
      </c>
      <c r="F252" s="67">
        <f>SUM(F251)</f>
        <v>10130</v>
      </c>
      <c r="G252" s="66"/>
      <c r="M252" s="9">
        <v>2.71</v>
      </c>
    </row>
    <row r="253" spans="1:13">
      <c r="A253" s="69"/>
      <c r="B253" s="69"/>
      <c r="C253" s="69"/>
      <c r="D253" s="71"/>
      <c r="E253" s="70"/>
      <c r="F253" s="70"/>
      <c r="G253" s="66"/>
      <c r="M253" s="3"/>
    </row>
    <row r="254" spans="1:13">
      <c r="A254" s="82" t="s">
        <v>948</v>
      </c>
      <c r="B254" s="69"/>
      <c r="C254" s="69"/>
      <c r="D254" s="71"/>
      <c r="E254" s="70"/>
      <c r="F254" s="70"/>
      <c r="G254" s="66"/>
      <c r="M254" s="1">
        <v>3</v>
      </c>
    </row>
    <row r="255" spans="1:13">
      <c r="A255" s="69" t="s">
        <v>397</v>
      </c>
      <c r="B255" s="69" t="s">
        <v>947</v>
      </c>
      <c r="C255" s="69" t="s">
        <v>946</v>
      </c>
      <c r="D255" s="71" t="s">
        <v>945</v>
      </c>
      <c r="E255" s="70">
        <v>166</v>
      </c>
      <c r="F255" s="70">
        <v>1883</v>
      </c>
      <c r="G255" s="66">
        <v>1450</v>
      </c>
      <c r="M255" s="7">
        <v>3.1</v>
      </c>
    </row>
    <row r="256" spans="1:13">
      <c r="A256" s="69" t="s">
        <v>397</v>
      </c>
      <c r="B256" s="69" t="s">
        <v>944</v>
      </c>
      <c r="C256" s="69" t="s">
        <v>943</v>
      </c>
      <c r="D256" s="71" t="s">
        <v>942</v>
      </c>
      <c r="E256" s="70">
        <v>117</v>
      </c>
      <c r="F256" s="70">
        <v>1071</v>
      </c>
      <c r="G256" s="66">
        <v>2250</v>
      </c>
      <c r="M256" s="8">
        <v>3.11</v>
      </c>
    </row>
    <row r="257" spans="1:13">
      <c r="A257" s="69" t="s">
        <v>397</v>
      </c>
      <c r="B257" s="69" t="s">
        <v>941</v>
      </c>
      <c r="C257" s="69" t="s">
        <v>940</v>
      </c>
      <c r="D257" s="71" t="s">
        <v>939</v>
      </c>
      <c r="E257" s="70">
        <v>40</v>
      </c>
      <c r="F257" s="70">
        <v>360</v>
      </c>
      <c r="G257" s="66">
        <v>3250</v>
      </c>
      <c r="M257" s="8">
        <v>3.12</v>
      </c>
    </row>
    <row r="258" spans="1:13">
      <c r="A258" s="69" t="s">
        <v>397</v>
      </c>
      <c r="B258" s="69" t="s">
        <v>938</v>
      </c>
      <c r="C258" s="69" t="s">
        <v>937</v>
      </c>
      <c r="D258" s="71" t="s">
        <v>936</v>
      </c>
      <c r="E258" s="70">
        <v>148</v>
      </c>
      <c r="F258" s="70">
        <v>1354</v>
      </c>
      <c r="G258" s="66">
        <v>3150</v>
      </c>
      <c r="M258" s="8">
        <v>3.15</v>
      </c>
    </row>
    <row r="259" spans="1:13">
      <c r="A259" s="69" t="s">
        <v>383</v>
      </c>
      <c r="B259" s="69" t="s">
        <v>935</v>
      </c>
      <c r="C259" s="69" t="s">
        <v>934</v>
      </c>
      <c r="D259" s="71" t="s">
        <v>933</v>
      </c>
      <c r="E259" s="70">
        <v>147</v>
      </c>
      <c r="F259" s="70">
        <v>1530</v>
      </c>
      <c r="G259" s="66">
        <v>3440</v>
      </c>
      <c r="M259" s="7">
        <v>3.2</v>
      </c>
    </row>
    <row r="260" spans="1:13">
      <c r="A260" s="69" t="s">
        <v>451</v>
      </c>
      <c r="B260" s="69" t="s">
        <v>932</v>
      </c>
      <c r="C260" s="73" t="s">
        <v>931</v>
      </c>
      <c r="D260" s="71">
        <v>3.2509999999999999</v>
      </c>
      <c r="E260" s="70">
        <v>411</v>
      </c>
      <c r="F260" s="70">
        <v>4759</v>
      </c>
      <c r="G260" s="66">
        <v>1320</v>
      </c>
      <c r="M260" s="8">
        <v>3.21</v>
      </c>
    </row>
    <row r="261" spans="1:13">
      <c r="A261" s="69" t="s">
        <v>383</v>
      </c>
      <c r="B261" s="69" t="s">
        <v>930</v>
      </c>
      <c r="C261" s="73" t="s">
        <v>929</v>
      </c>
      <c r="D261" s="71">
        <v>3.2509999999999999</v>
      </c>
      <c r="E261" s="70">
        <v>144</v>
      </c>
      <c r="F261" s="70">
        <v>1321</v>
      </c>
      <c r="G261" s="66">
        <v>2340</v>
      </c>
      <c r="M261" s="8">
        <v>3.22</v>
      </c>
    </row>
    <row r="262" spans="1:13">
      <c r="A262" s="69" t="s">
        <v>393</v>
      </c>
      <c r="B262" s="69" t="s">
        <v>928</v>
      </c>
      <c r="C262" s="73" t="s">
        <v>927</v>
      </c>
      <c r="D262" s="71">
        <v>3.2509999999999999</v>
      </c>
      <c r="E262" s="70">
        <v>0</v>
      </c>
      <c r="F262" s="70">
        <v>548</v>
      </c>
      <c r="G262" s="66">
        <v>1430</v>
      </c>
      <c r="M262" s="8">
        <v>3.25</v>
      </c>
    </row>
    <row r="263" spans="1:13">
      <c r="A263" s="69" t="s">
        <v>397</v>
      </c>
      <c r="B263" s="69" t="s">
        <v>926</v>
      </c>
      <c r="C263" s="73" t="s">
        <v>925</v>
      </c>
      <c r="D263" s="71">
        <v>3.2509999999999999</v>
      </c>
      <c r="E263" s="70">
        <v>0</v>
      </c>
      <c r="F263" s="70">
        <v>506</v>
      </c>
      <c r="G263" s="66">
        <v>2450</v>
      </c>
      <c r="M263" s="7">
        <v>3.3</v>
      </c>
    </row>
    <row r="264" spans="1:13">
      <c r="A264" s="69" t="s">
        <v>393</v>
      </c>
      <c r="B264" s="69" t="s">
        <v>924</v>
      </c>
      <c r="C264" s="73" t="s">
        <v>923</v>
      </c>
      <c r="D264" s="71">
        <v>3.2509999999999999</v>
      </c>
      <c r="E264" s="70">
        <v>65</v>
      </c>
      <c r="F264" s="70">
        <v>596</v>
      </c>
      <c r="G264" s="66">
        <v>1430</v>
      </c>
      <c r="M264" s="9">
        <v>3.3010000000000002</v>
      </c>
    </row>
    <row r="265" spans="1:13">
      <c r="A265" s="69" t="s">
        <v>397</v>
      </c>
      <c r="B265" s="69" t="s">
        <v>922</v>
      </c>
      <c r="C265" s="73" t="s">
        <v>921</v>
      </c>
      <c r="D265" s="71">
        <v>3.2509999999999999</v>
      </c>
      <c r="E265" s="70">
        <v>34</v>
      </c>
      <c r="F265" s="70">
        <v>529</v>
      </c>
      <c r="G265" s="66">
        <v>2450</v>
      </c>
      <c r="M265" s="9">
        <v>3.302</v>
      </c>
    </row>
    <row r="266" spans="1:13">
      <c r="A266" s="69" t="s">
        <v>397</v>
      </c>
      <c r="B266" s="69" t="s">
        <v>920</v>
      </c>
      <c r="C266" s="69" t="s">
        <v>919</v>
      </c>
      <c r="D266" s="71" t="s">
        <v>918</v>
      </c>
      <c r="E266" s="70">
        <v>120</v>
      </c>
      <c r="F266" s="70">
        <v>1617</v>
      </c>
      <c r="G266" s="66">
        <v>1350</v>
      </c>
      <c r="M266" s="9">
        <v>3.3029999999999999</v>
      </c>
    </row>
    <row r="267" spans="1:13">
      <c r="A267" s="69" t="s">
        <v>397</v>
      </c>
      <c r="B267" s="69" t="s">
        <v>917</v>
      </c>
      <c r="C267" s="69" t="s">
        <v>916</v>
      </c>
      <c r="D267" s="71">
        <v>3.25101</v>
      </c>
      <c r="E267" s="70">
        <v>111</v>
      </c>
      <c r="F267" s="70">
        <v>1022</v>
      </c>
      <c r="G267" s="66">
        <v>3150</v>
      </c>
      <c r="M267" s="9">
        <v>3.3039999999999998</v>
      </c>
    </row>
    <row r="268" spans="1:13">
      <c r="A268" s="69"/>
      <c r="B268" s="69"/>
      <c r="C268" s="69"/>
      <c r="D268" s="68" t="s">
        <v>370</v>
      </c>
      <c r="E268" s="67">
        <f>SUM(E255:E267)</f>
        <v>1503</v>
      </c>
      <c r="F268" s="67">
        <f>SUM(F255:F267)</f>
        <v>17096</v>
      </c>
      <c r="G268" s="66"/>
      <c r="M268" s="9">
        <v>3.3050000000000002</v>
      </c>
    </row>
    <row r="269" spans="1:13">
      <c r="A269" s="69"/>
      <c r="B269" s="69"/>
      <c r="C269" s="69"/>
      <c r="D269" s="71"/>
      <c r="E269" s="70"/>
      <c r="F269" s="70"/>
      <c r="G269" s="66"/>
      <c r="M269" s="9">
        <v>3.306</v>
      </c>
    </row>
    <row r="270" spans="1:13">
      <c r="A270" s="82" t="s">
        <v>915</v>
      </c>
      <c r="B270" s="69"/>
      <c r="C270" s="69"/>
      <c r="D270" s="71"/>
      <c r="E270" s="70"/>
      <c r="F270" s="70"/>
      <c r="G270" s="66"/>
      <c r="M270" s="9">
        <v>3.3069999999999999</v>
      </c>
    </row>
    <row r="271" spans="1:13">
      <c r="A271" s="69" t="s">
        <v>397</v>
      </c>
      <c r="B271" s="69" t="s">
        <v>914</v>
      </c>
      <c r="C271" s="69" t="s">
        <v>913</v>
      </c>
      <c r="D271" s="71" t="s">
        <v>912</v>
      </c>
      <c r="E271" s="70">
        <v>88</v>
      </c>
      <c r="F271" s="70">
        <v>822</v>
      </c>
      <c r="G271" s="66">
        <v>2150</v>
      </c>
      <c r="M271" s="9">
        <v>3.3079999999999998</v>
      </c>
    </row>
    <row r="272" spans="1:13">
      <c r="A272" s="83" t="s">
        <v>397</v>
      </c>
      <c r="B272" s="83" t="s">
        <v>911</v>
      </c>
      <c r="C272" s="83" t="s">
        <v>910</v>
      </c>
      <c r="D272" s="71">
        <v>3.3010199999999998</v>
      </c>
      <c r="E272" s="70">
        <v>188</v>
      </c>
      <c r="F272" s="70">
        <v>1898</v>
      </c>
      <c r="G272" s="66">
        <v>1450</v>
      </c>
      <c r="M272" s="9">
        <v>3.3090000000000002</v>
      </c>
    </row>
    <row r="273" spans="1:13">
      <c r="A273" s="69" t="s">
        <v>393</v>
      </c>
      <c r="B273" s="73" t="s">
        <v>909</v>
      </c>
      <c r="C273" s="73" t="s">
        <v>908</v>
      </c>
      <c r="D273" s="71">
        <v>3.3020399999999999</v>
      </c>
      <c r="E273" s="70">
        <v>59</v>
      </c>
      <c r="F273" s="70">
        <v>505</v>
      </c>
      <c r="G273" s="66">
        <v>3230</v>
      </c>
      <c r="M273" s="8">
        <v>3.31</v>
      </c>
    </row>
    <row r="274" spans="1:13">
      <c r="A274" s="69" t="s">
        <v>397</v>
      </c>
      <c r="B274" s="69" t="s">
        <v>907</v>
      </c>
      <c r="C274" s="69" t="s">
        <v>906</v>
      </c>
      <c r="D274" s="71" t="s">
        <v>905</v>
      </c>
      <c r="E274" s="70">
        <v>67</v>
      </c>
      <c r="F274" s="70">
        <v>696</v>
      </c>
      <c r="G274" s="66">
        <v>2450</v>
      </c>
      <c r="M274" s="7">
        <v>3.5</v>
      </c>
    </row>
    <row r="275" spans="1:13">
      <c r="A275" s="69" t="s">
        <v>397</v>
      </c>
      <c r="B275" s="69" t="s">
        <v>904</v>
      </c>
      <c r="C275" s="69" t="s">
        <v>903</v>
      </c>
      <c r="D275" s="71">
        <v>3.3022399999999998</v>
      </c>
      <c r="E275" s="70">
        <v>59</v>
      </c>
      <c r="F275" s="70">
        <v>536</v>
      </c>
      <c r="G275" s="66">
        <v>2250</v>
      </c>
      <c r="M275" s="8">
        <v>3.51</v>
      </c>
    </row>
    <row r="276" spans="1:13">
      <c r="A276" s="69" t="s">
        <v>397</v>
      </c>
      <c r="B276" s="69" t="s">
        <v>902</v>
      </c>
      <c r="C276" s="69" t="s">
        <v>901</v>
      </c>
      <c r="D276" s="71" t="s">
        <v>900</v>
      </c>
      <c r="E276" s="70">
        <v>280</v>
      </c>
      <c r="F276" s="70">
        <v>2561</v>
      </c>
      <c r="G276" s="66">
        <v>2450</v>
      </c>
      <c r="M276" s="8">
        <v>3.52</v>
      </c>
    </row>
    <row r="277" spans="1:13">
      <c r="A277" s="69" t="s">
        <v>383</v>
      </c>
      <c r="B277" s="69" t="s">
        <v>899</v>
      </c>
      <c r="C277" s="69" t="s">
        <v>898</v>
      </c>
      <c r="D277" s="71">
        <v>3.30301</v>
      </c>
      <c r="E277" s="70">
        <v>66</v>
      </c>
      <c r="F277" s="70">
        <v>700</v>
      </c>
      <c r="G277" s="66">
        <v>2240</v>
      </c>
      <c r="M277" s="8">
        <v>3.53</v>
      </c>
    </row>
    <row r="278" spans="1:13">
      <c r="A278" s="69" t="s">
        <v>535</v>
      </c>
      <c r="B278" s="69" t="s">
        <v>897</v>
      </c>
      <c r="C278" s="69" t="s">
        <v>896</v>
      </c>
      <c r="D278" s="71" t="s">
        <v>895</v>
      </c>
      <c r="E278" s="70">
        <v>85</v>
      </c>
      <c r="F278" s="70">
        <v>655</v>
      </c>
      <c r="G278" s="66">
        <v>1260</v>
      </c>
      <c r="M278" s="8">
        <v>3.54</v>
      </c>
    </row>
    <row r="279" spans="1:13">
      <c r="A279" s="69" t="s">
        <v>397</v>
      </c>
      <c r="B279" s="69" t="s">
        <v>894</v>
      </c>
      <c r="C279" s="69" t="s">
        <v>893</v>
      </c>
      <c r="D279" s="71" t="s">
        <v>890</v>
      </c>
      <c r="E279" s="70">
        <v>165</v>
      </c>
      <c r="F279" s="70">
        <v>1483</v>
      </c>
      <c r="G279" s="66">
        <v>2450</v>
      </c>
      <c r="M279" s="7">
        <v>3.6</v>
      </c>
    </row>
    <row r="280" spans="1:13">
      <c r="A280" s="69" t="s">
        <v>397</v>
      </c>
      <c r="B280" s="69" t="s">
        <v>892</v>
      </c>
      <c r="C280" s="69" t="s">
        <v>891</v>
      </c>
      <c r="D280" s="71" t="s">
        <v>890</v>
      </c>
      <c r="E280" s="70">
        <v>91</v>
      </c>
      <c r="F280" s="70">
        <v>1138</v>
      </c>
      <c r="G280" s="66">
        <v>1450</v>
      </c>
      <c r="M280" s="7">
        <v>3.61</v>
      </c>
    </row>
    <row r="281" spans="1:13">
      <c r="A281" s="69" t="s">
        <v>393</v>
      </c>
      <c r="B281" s="69" t="s">
        <v>889</v>
      </c>
      <c r="C281" s="69" t="s">
        <v>888</v>
      </c>
      <c r="D281" s="71" t="s">
        <v>887</v>
      </c>
      <c r="E281" s="70">
        <v>290</v>
      </c>
      <c r="F281" s="70">
        <v>2558</v>
      </c>
      <c r="G281" s="66">
        <v>2330</v>
      </c>
      <c r="M281" s="9">
        <v>3.6110000000000002</v>
      </c>
    </row>
    <row r="282" spans="1:13">
      <c r="A282" s="69" t="s">
        <v>383</v>
      </c>
      <c r="B282" s="69" t="s">
        <v>886</v>
      </c>
      <c r="C282" s="69" t="s">
        <v>885</v>
      </c>
      <c r="D282" s="71" t="s">
        <v>884</v>
      </c>
      <c r="E282" s="70">
        <v>75</v>
      </c>
      <c r="F282" s="70">
        <v>688</v>
      </c>
      <c r="G282" s="66">
        <v>2340</v>
      </c>
      <c r="M282" s="9">
        <v>3.6120000000000001</v>
      </c>
    </row>
    <row r="283" spans="1:13">
      <c r="A283" s="69" t="s">
        <v>374</v>
      </c>
      <c r="B283" s="69" t="s">
        <v>883</v>
      </c>
      <c r="C283" s="69" t="s">
        <v>882</v>
      </c>
      <c r="D283" s="71" t="s">
        <v>877</v>
      </c>
      <c r="E283" s="70">
        <v>21</v>
      </c>
      <c r="F283" s="70">
        <v>221</v>
      </c>
      <c r="G283" s="66">
        <v>4410</v>
      </c>
      <c r="M283" s="9">
        <v>3.613</v>
      </c>
    </row>
    <row r="284" spans="1:13">
      <c r="A284" s="69" t="s">
        <v>374</v>
      </c>
      <c r="B284" s="69" t="s">
        <v>881</v>
      </c>
      <c r="C284" s="69" t="s">
        <v>880</v>
      </c>
      <c r="D284" s="71" t="s">
        <v>877</v>
      </c>
      <c r="E284" s="70">
        <v>10</v>
      </c>
      <c r="F284" s="70">
        <v>87</v>
      </c>
      <c r="G284" s="66">
        <v>4410</v>
      </c>
      <c r="M284" s="9">
        <v>3.6139999999999999</v>
      </c>
    </row>
    <row r="285" spans="1:13">
      <c r="A285" s="69" t="s">
        <v>397</v>
      </c>
      <c r="B285" s="69" t="s">
        <v>879</v>
      </c>
      <c r="C285" s="69" t="s">
        <v>878</v>
      </c>
      <c r="D285" s="71" t="s">
        <v>877</v>
      </c>
      <c r="E285" s="70">
        <v>18</v>
      </c>
      <c r="F285" s="70">
        <v>137</v>
      </c>
      <c r="G285" s="66">
        <v>3250</v>
      </c>
      <c r="M285" s="8">
        <v>3.62</v>
      </c>
    </row>
    <row r="286" spans="1:13">
      <c r="A286" s="69" t="s">
        <v>397</v>
      </c>
      <c r="B286" s="69" t="s">
        <v>876</v>
      </c>
      <c r="C286" s="69" t="s">
        <v>875</v>
      </c>
      <c r="D286" s="71" t="s">
        <v>874</v>
      </c>
      <c r="E286" s="70">
        <v>59</v>
      </c>
      <c r="F286" s="70">
        <v>603</v>
      </c>
      <c r="G286" s="66">
        <v>1450</v>
      </c>
      <c r="M286" s="8">
        <v>3.63</v>
      </c>
    </row>
    <row r="287" spans="1:13">
      <c r="A287" s="69"/>
      <c r="B287" s="69"/>
      <c r="C287" s="69"/>
      <c r="D287" s="68" t="s">
        <v>370</v>
      </c>
      <c r="E287" s="67">
        <f>SUM(E271:E286)</f>
        <v>1621</v>
      </c>
      <c r="F287" s="67">
        <f>SUM(F271:F286)</f>
        <v>15288</v>
      </c>
      <c r="G287" s="66"/>
      <c r="M287" s="8">
        <v>3.64</v>
      </c>
    </row>
    <row r="288" spans="1:13">
      <c r="A288" s="69"/>
      <c r="B288" s="69"/>
      <c r="C288" s="69"/>
      <c r="D288" s="71"/>
      <c r="E288" s="70"/>
      <c r="F288" s="70"/>
      <c r="G288" s="66"/>
      <c r="M288" s="7">
        <v>3.7</v>
      </c>
    </row>
    <row r="289" spans="1:13">
      <c r="A289" s="82" t="s">
        <v>873</v>
      </c>
      <c r="B289" s="69"/>
      <c r="C289" s="69"/>
      <c r="D289" s="71"/>
      <c r="E289" s="70"/>
      <c r="F289" s="70"/>
      <c r="G289" s="66"/>
      <c r="M289" s="8">
        <v>3.71</v>
      </c>
    </row>
    <row r="290" spans="1:13">
      <c r="A290" s="69" t="s">
        <v>535</v>
      </c>
      <c r="B290" s="69" t="s">
        <v>872</v>
      </c>
      <c r="C290" s="69" t="s">
        <v>871</v>
      </c>
      <c r="D290" s="71" t="s">
        <v>870</v>
      </c>
      <c r="E290" s="70">
        <v>311</v>
      </c>
      <c r="F290" s="70">
        <v>4448</v>
      </c>
      <c r="G290" s="66">
        <v>1160</v>
      </c>
      <c r="M290" s="9">
        <v>3.7109999999999999</v>
      </c>
    </row>
    <row r="291" spans="1:13">
      <c r="A291" s="69" t="s">
        <v>393</v>
      </c>
      <c r="B291" s="69" t="s">
        <v>869</v>
      </c>
      <c r="C291" s="69" t="s">
        <v>867</v>
      </c>
      <c r="D291" s="71" t="s">
        <v>866</v>
      </c>
      <c r="E291" s="70">
        <v>36</v>
      </c>
      <c r="F291" s="70">
        <v>1402</v>
      </c>
      <c r="G291" s="66">
        <v>1150</v>
      </c>
      <c r="M291" s="9">
        <v>3.7120000000000002</v>
      </c>
    </row>
    <row r="292" spans="1:13">
      <c r="A292" s="69" t="s">
        <v>393</v>
      </c>
      <c r="B292" s="69" t="s">
        <v>868</v>
      </c>
      <c r="C292" s="69" t="s">
        <v>867</v>
      </c>
      <c r="D292" s="71" t="s">
        <v>866</v>
      </c>
      <c r="E292" s="70">
        <v>36</v>
      </c>
      <c r="F292" s="70">
        <v>1402</v>
      </c>
      <c r="G292" s="66">
        <v>1150</v>
      </c>
      <c r="M292" s="9">
        <v>3.7130000000000001</v>
      </c>
    </row>
    <row r="293" spans="1:13">
      <c r="A293" s="69" t="s">
        <v>393</v>
      </c>
      <c r="B293" s="69" t="s">
        <v>865</v>
      </c>
      <c r="C293" s="69" t="s">
        <v>864</v>
      </c>
      <c r="D293" s="71" t="s">
        <v>863</v>
      </c>
      <c r="E293" s="70">
        <v>20</v>
      </c>
      <c r="F293" s="70">
        <v>314</v>
      </c>
      <c r="G293" s="66">
        <v>1150</v>
      </c>
      <c r="M293" s="9">
        <v>3.714</v>
      </c>
    </row>
    <row r="294" spans="1:13">
      <c r="A294" s="69" t="s">
        <v>374</v>
      </c>
      <c r="B294" s="69" t="s">
        <v>862</v>
      </c>
      <c r="C294" s="69" t="s">
        <v>861</v>
      </c>
      <c r="D294" s="71" t="s">
        <v>860</v>
      </c>
      <c r="E294" s="70">
        <v>70</v>
      </c>
      <c r="F294" s="70">
        <v>633</v>
      </c>
      <c r="G294" s="66">
        <v>4410</v>
      </c>
      <c r="M294" s="9">
        <v>3.7149999999999999</v>
      </c>
    </row>
    <row r="295" spans="1:13">
      <c r="A295" s="69"/>
      <c r="B295" s="69"/>
      <c r="C295" s="69"/>
      <c r="D295" s="68" t="s">
        <v>370</v>
      </c>
      <c r="E295" s="67">
        <f>SUM(E290:E294)</f>
        <v>473</v>
      </c>
      <c r="F295" s="67">
        <f>SUM(F290:F294)</f>
        <v>8199</v>
      </c>
      <c r="G295" s="66"/>
      <c r="M295" s="8">
        <v>3.72</v>
      </c>
    </row>
    <row r="296" spans="1:13">
      <c r="A296" s="69"/>
      <c r="B296" s="69"/>
      <c r="C296" s="69"/>
      <c r="D296" s="71"/>
      <c r="E296" s="70"/>
      <c r="F296" s="70"/>
      <c r="G296" s="66"/>
      <c r="M296" s="8">
        <v>3.73</v>
      </c>
    </row>
    <row r="297" spans="1:13">
      <c r="A297" s="82" t="s">
        <v>859</v>
      </c>
      <c r="B297" s="69"/>
      <c r="C297" s="69"/>
      <c r="D297" s="71"/>
      <c r="E297" s="70"/>
      <c r="F297" s="70"/>
      <c r="G297" s="66"/>
      <c r="M297" s="8">
        <v>3.74</v>
      </c>
    </row>
    <row r="298" spans="1:13">
      <c r="A298" s="69" t="s">
        <v>374</v>
      </c>
      <c r="B298" s="69" t="s">
        <v>858</v>
      </c>
      <c r="C298" s="69" t="s">
        <v>857</v>
      </c>
      <c r="D298" s="71" t="s">
        <v>856</v>
      </c>
      <c r="E298" s="70">
        <v>184</v>
      </c>
      <c r="F298" s="70">
        <v>1917</v>
      </c>
      <c r="G298" s="66">
        <v>4310</v>
      </c>
      <c r="M298" s="8">
        <v>3.75</v>
      </c>
    </row>
    <row r="299" spans="1:13">
      <c r="A299" s="83" t="s">
        <v>374</v>
      </c>
      <c r="B299" s="83" t="s">
        <v>855</v>
      </c>
      <c r="C299" s="83" t="s">
        <v>854</v>
      </c>
      <c r="D299" s="71">
        <v>3.6120100000000002</v>
      </c>
      <c r="E299" s="70">
        <v>147</v>
      </c>
      <c r="F299" s="70">
        <v>1352</v>
      </c>
      <c r="G299" s="66">
        <v>4610</v>
      </c>
      <c r="M299" s="8">
        <v>3.76</v>
      </c>
    </row>
    <row r="300" spans="1:13">
      <c r="A300" s="69" t="s">
        <v>374</v>
      </c>
      <c r="B300" s="69" t="s">
        <v>853</v>
      </c>
      <c r="C300" s="69" t="s">
        <v>852</v>
      </c>
      <c r="D300" s="71" t="s">
        <v>851</v>
      </c>
      <c r="E300" s="70">
        <v>160</v>
      </c>
      <c r="F300" s="70">
        <v>1485</v>
      </c>
      <c r="G300" s="66">
        <v>4310</v>
      </c>
      <c r="M300" s="8">
        <v>3.78</v>
      </c>
    </row>
    <row r="301" spans="1:13">
      <c r="A301" s="69" t="s">
        <v>383</v>
      </c>
      <c r="B301" s="69" t="s">
        <v>850</v>
      </c>
      <c r="C301" s="69" t="s">
        <v>849</v>
      </c>
      <c r="D301" s="71" t="s">
        <v>848</v>
      </c>
      <c r="E301" s="70">
        <v>102</v>
      </c>
      <c r="F301" s="70">
        <v>977</v>
      </c>
      <c r="G301" s="66">
        <v>3140</v>
      </c>
      <c r="M301" s="7">
        <v>3.8</v>
      </c>
    </row>
    <row r="302" spans="1:13">
      <c r="A302" s="69" t="s">
        <v>383</v>
      </c>
      <c r="B302" s="69" t="s">
        <v>847</v>
      </c>
      <c r="C302" s="69" t="s">
        <v>846</v>
      </c>
      <c r="D302" s="71" t="s">
        <v>845</v>
      </c>
      <c r="E302" s="70">
        <v>503</v>
      </c>
      <c r="F302" s="70">
        <v>4802</v>
      </c>
      <c r="G302" s="66">
        <v>2240</v>
      </c>
      <c r="M302" s="8">
        <v>3.82</v>
      </c>
    </row>
    <row r="303" spans="1:13">
      <c r="A303" s="69" t="s">
        <v>393</v>
      </c>
      <c r="B303" s="69" t="s">
        <v>844</v>
      </c>
      <c r="C303" s="69" t="s">
        <v>843</v>
      </c>
      <c r="D303" s="71" t="s">
        <v>842</v>
      </c>
      <c r="E303" s="70">
        <v>79</v>
      </c>
      <c r="F303" s="70">
        <v>760</v>
      </c>
      <c r="G303" s="66">
        <v>2230</v>
      </c>
      <c r="M303" s="9">
        <v>3.8210000000000002</v>
      </c>
    </row>
    <row r="304" spans="1:13">
      <c r="A304" s="81"/>
      <c r="B304" s="81"/>
      <c r="C304" s="81"/>
      <c r="D304" s="89" t="s">
        <v>370</v>
      </c>
      <c r="E304" s="88">
        <f>SUM(E298:E303)</f>
        <v>1175</v>
      </c>
      <c r="F304" s="88">
        <f>SUM(F298:F303)</f>
        <v>11293</v>
      </c>
      <c r="G304" s="78"/>
      <c r="M304" s="9">
        <v>3.8220000000000001</v>
      </c>
    </row>
    <row r="305" spans="1:13">
      <c r="A305" s="81"/>
      <c r="B305" s="81"/>
      <c r="C305" s="81"/>
      <c r="D305" s="80"/>
      <c r="E305" s="79"/>
      <c r="F305" s="79"/>
      <c r="G305" s="78"/>
      <c r="M305" s="7">
        <v>3.9</v>
      </c>
    </row>
    <row r="306" spans="1:13">
      <c r="A306" s="87" t="s">
        <v>841</v>
      </c>
      <c r="B306" s="81"/>
      <c r="C306" s="81"/>
      <c r="D306" s="80"/>
      <c r="E306" s="79"/>
      <c r="F306" s="79"/>
      <c r="G306" s="78"/>
      <c r="M306" s="8">
        <v>3.91</v>
      </c>
    </row>
    <row r="307" spans="1:13">
      <c r="A307" s="81" t="s">
        <v>451</v>
      </c>
      <c r="B307" s="81" t="s">
        <v>840</v>
      </c>
      <c r="C307" s="86" t="s">
        <v>839</v>
      </c>
      <c r="D307" s="80">
        <v>3.7031000000000001</v>
      </c>
      <c r="E307" s="79">
        <v>268</v>
      </c>
      <c r="F307" s="79">
        <v>2290</v>
      </c>
      <c r="G307" s="78">
        <v>3420</v>
      </c>
      <c r="I307" s="59" t="s">
        <v>619</v>
      </c>
      <c r="J307" s="131">
        <f>SUM(E438:E464)/3.2808^2</f>
        <v>0</v>
      </c>
      <c r="K307" s="131">
        <f>SUM(F438:F464)/3.2808^3</f>
        <v>1885.5176963308836</v>
      </c>
      <c r="M307" s="9">
        <v>3.911</v>
      </c>
    </row>
    <row r="308" spans="1:13">
      <c r="A308" s="83" t="s">
        <v>393</v>
      </c>
      <c r="B308" s="83" t="s">
        <v>838</v>
      </c>
      <c r="C308" s="83" t="s">
        <v>837</v>
      </c>
      <c r="D308" s="85" t="s">
        <v>834</v>
      </c>
      <c r="E308" s="70">
        <v>138</v>
      </c>
      <c r="F308" s="70">
        <v>1187</v>
      </c>
      <c r="G308" s="84">
        <v>3430</v>
      </c>
      <c r="M308" s="10">
        <v>3.9110100000000001</v>
      </c>
    </row>
    <row r="309" spans="1:13">
      <c r="A309" s="83" t="s">
        <v>393</v>
      </c>
      <c r="B309" s="83" t="s">
        <v>836</v>
      </c>
      <c r="C309" s="83" t="s">
        <v>835</v>
      </c>
      <c r="D309" s="85" t="s">
        <v>834</v>
      </c>
      <c r="E309" s="70">
        <v>192</v>
      </c>
      <c r="F309" s="70">
        <v>1651</v>
      </c>
      <c r="G309" s="84">
        <v>3430</v>
      </c>
      <c r="I309" s="59" t="s">
        <v>606</v>
      </c>
      <c r="J309" s="131">
        <f>SUM(E465:E470)/3.2808^2</f>
        <v>0</v>
      </c>
      <c r="K309" s="131">
        <f>SUM(F465:F470)/3.2808^3</f>
        <v>50.490779354769394</v>
      </c>
      <c r="M309" s="10">
        <v>3.9110399999999998</v>
      </c>
    </row>
    <row r="310" spans="1:13">
      <c r="A310" s="69" t="s">
        <v>383</v>
      </c>
      <c r="B310" s="69" t="s">
        <v>833</v>
      </c>
      <c r="C310" s="69" t="s">
        <v>832</v>
      </c>
      <c r="D310" s="71" t="s">
        <v>831</v>
      </c>
      <c r="E310" s="70">
        <v>97</v>
      </c>
      <c r="F310" s="70">
        <v>1032</v>
      </c>
      <c r="G310" s="66">
        <v>3340</v>
      </c>
      <c r="I310" s="59" t="s">
        <v>604</v>
      </c>
      <c r="J310" s="131">
        <f>SUM(E471)/3.2808^2</f>
        <v>0.37162119777257979</v>
      </c>
      <c r="K310" s="131">
        <f>SUM(F471)/3.2808^3</f>
        <v>1.0477615457804081</v>
      </c>
    </row>
    <row r="311" spans="1:13">
      <c r="A311" s="69" t="s">
        <v>535</v>
      </c>
      <c r="B311" s="69" t="s">
        <v>830</v>
      </c>
      <c r="C311" s="73" t="s">
        <v>829</v>
      </c>
      <c r="D311" s="71">
        <v>3.7112050000000001</v>
      </c>
      <c r="E311" s="70">
        <v>104</v>
      </c>
      <c r="F311" s="70">
        <v>1228</v>
      </c>
      <c r="G311" s="66">
        <v>1260</v>
      </c>
    </row>
    <row r="312" spans="1:13">
      <c r="A312" s="69" t="s">
        <v>383</v>
      </c>
      <c r="B312" s="69" t="s">
        <v>828</v>
      </c>
      <c r="C312" s="69" t="s">
        <v>827</v>
      </c>
      <c r="D312" s="71" t="s">
        <v>826</v>
      </c>
      <c r="E312" s="70">
        <v>42</v>
      </c>
      <c r="F312" s="70">
        <v>479</v>
      </c>
      <c r="G312" s="66">
        <v>3440</v>
      </c>
      <c r="I312" s="59" t="s">
        <v>598</v>
      </c>
      <c r="J312" s="131">
        <f>SUM(E472:E473)/3.2808^2</f>
        <v>0</v>
      </c>
      <c r="K312" s="131">
        <f>SUM(F472:F473)/3.2808^3</f>
        <v>13.366039178604126</v>
      </c>
    </row>
    <row r="313" spans="1:13">
      <c r="A313" s="69" t="s">
        <v>451</v>
      </c>
      <c r="B313" s="69" t="s">
        <v>825</v>
      </c>
      <c r="C313" s="69" t="s">
        <v>824</v>
      </c>
      <c r="D313" s="71" t="s">
        <v>823</v>
      </c>
      <c r="E313" s="70">
        <v>103</v>
      </c>
      <c r="F313" s="70">
        <v>925</v>
      </c>
      <c r="G313" s="66">
        <v>1420</v>
      </c>
      <c r="I313" s="59" t="s">
        <v>598</v>
      </c>
      <c r="J313" s="131">
        <f>SUM(E474)/3.2808^2</f>
        <v>1.858105988862899</v>
      </c>
      <c r="K313" s="131">
        <f>SUM(F474)/3.2808^3</f>
        <v>5.2671256085177269</v>
      </c>
    </row>
    <row r="314" spans="1:13">
      <c r="A314" s="69" t="s">
        <v>393</v>
      </c>
      <c r="B314" s="69" t="s">
        <v>822</v>
      </c>
      <c r="C314" s="69" t="s">
        <v>821</v>
      </c>
      <c r="D314" s="71" t="s">
        <v>814</v>
      </c>
      <c r="E314" s="70">
        <v>1447</v>
      </c>
      <c r="F314" s="70">
        <v>12434</v>
      </c>
      <c r="G314" s="66">
        <v>2330</v>
      </c>
      <c r="I314" s="59" t="s">
        <v>595</v>
      </c>
      <c r="J314" s="131">
        <f>SUM(E475)/3.2808^2</f>
        <v>0.37162119777257979</v>
      </c>
      <c r="K314" s="131">
        <f>SUM(F475)/3.2808^3</f>
        <v>1.0194436661647215</v>
      </c>
    </row>
    <row r="315" spans="1:13">
      <c r="A315" s="69" t="s">
        <v>393</v>
      </c>
      <c r="B315" s="69" t="s">
        <v>820</v>
      </c>
      <c r="C315" s="69" t="s">
        <v>819</v>
      </c>
      <c r="D315" s="71" t="s">
        <v>814</v>
      </c>
      <c r="E315" s="70">
        <v>90</v>
      </c>
      <c r="F315" s="70">
        <v>777</v>
      </c>
      <c r="G315" s="66">
        <v>3230</v>
      </c>
      <c r="I315" s="59" t="s">
        <v>585</v>
      </c>
      <c r="J315" s="131">
        <f>SUM(E476:E483)/3.2808^2</f>
        <v>0</v>
      </c>
      <c r="K315" s="131">
        <f>SUM(F476:F483)/3.2808^3</f>
        <v>39.560077823114327</v>
      </c>
    </row>
    <row r="316" spans="1:13">
      <c r="A316" s="69" t="s">
        <v>451</v>
      </c>
      <c r="B316" s="69" t="s">
        <v>818</v>
      </c>
      <c r="C316" s="69" t="s">
        <v>817</v>
      </c>
      <c r="D316" s="71" t="s">
        <v>814</v>
      </c>
      <c r="E316" s="70">
        <v>0</v>
      </c>
      <c r="F316" s="70">
        <v>5072</v>
      </c>
      <c r="G316" s="66">
        <v>3320</v>
      </c>
      <c r="I316" s="59" t="s">
        <v>579</v>
      </c>
      <c r="J316" s="131">
        <f>SUM(E484:E487)/3.2808^2</f>
        <v>0</v>
      </c>
      <c r="K316" s="131">
        <f>SUM(F484:F487)/3.2808^3</f>
        <v>19.284476018282646</v>
      </c>
    </row>
    <row r="317" spans="1:13">
      <c r="A317" s="69" t="s">
        <v>451</v>
      </c>
      <c r="B317" s="69" t="s">
        <v>816</v>
      </c>
      <c r="C317" s="69" t="s">
        <v>815</v>
      </c>
      <c r="D317" s="71" t="s">
        <v>814</v>
      </c>
      <c r="E317" s="70">
        <v>0</v>
      </c>
      <c r="F317" s="70">
        <v>5072</v>
      </c>
      <c r="G317" s="66">
        <v>3320</v>
      </c>
      <c r="I317" s="59" t="s">
        <v>575</v>
      </c>
      <c r="J317" s="131">
        <f>SUM(E488:E489)/3.2808^2</f>
        <v>0</v>
      </c>
      <c r="K317" s="131">
        <f>SUM(F488:F489)/3.2808^3</f>
        <v>17.726992639419876</v>
      </c>
    </row>
    <row r="318" spans="1:13">
      <c r="A318" s="69" t="s">
        <v>397</v>
      </c>
      <c r="B318" s="69" t="s">
        <v>813</v>
      </c>
      <c r="C318" s="69" t="s">
        <v>812</v>
      </c>
      <c r="D318" s="71">
        <v>3.7131090000000002</v>
      </c>
      <c r="E318" s="70">
        <v>9</v>
      </c>
      <c r="F318" s="70">
        <v>84</v>
      </c>
      <c r="G318" s="66">
        <v>2450</v>
      </c>
    </row>
    <row r="319" spans="1:13">
      <c r="A319" s="69" t="s">
        <v>383</v>
      </c>
      <c r="B319" s="69" t="s">
        <v>811</v>
      </c>
      <c r="C319" s="69" t="s">
        <v>810</v>
      </c>
      <c r="D319" s="71" t="s">
        <v>809</v>
      </c>
      <c r="E319" s="70">
        <v>288</v>
      </c>
      <c r="F319" s="70">
        <v>2093</v>
      </c>
      <c r="G319" s="66">
        <v>2340</v>
      </c>
      <c r="M319" s="9">
        <v>3.9140000000000001</v>
      </c>
    </row>
    <row r="320" spans="1:13">
      <c r="A320" s="69" t="s">
        <v>393</v>
      </c>
      <c r="B320" s="69" t="s">
        <v>808</v>
      </c>
      <c r="C320" s="69" t="s">
        <v>807</v>
      </c>
      <c r="D320" s="71" t="s">
        <v>806</v>
      </c>
      <c r="E320" s="70">
        <v>17</v>
      </c>
      <c r="F320" s="70">
        <v>447</v>
      </c>
      <c r="G320" s="66">
        <v>2330</v>
      </c>
      <c r="I320" s="59" t="s">
        <v>572</v>
      </c>
      <c r="J320" s="131">
        <f>SUM(E490)/3.2808^2</f>
        <v>2.6013483844080585</v>
      </c>
      <c r="K320" s="131">
        <f>SUM(F490)/3.2808^3</f>
        <v>56.041083759443993</v>
      </c>
      <c r="M320" s="8">
        <v>3.92</v>
      </c>
    </row>
    <row r="321" spans="1:14">
      <c r="A321" s="69" t="s">
        <v>383</v>
      </c>
      <c r="B321" s="69" t="s">
        <v>805</v>
      </c>
      <c r="C321" s="69" t="s">
        <v>804</v>
      </c>
      <c r="D321" s="71" t="s">
        <v>803</v>
      </c>
      <c r="E321" s="70">
        <v>52</v>
      </c>
      <c r="F321" s="70">
        <v>522</v>
      </c>
      <c r="G321" s="66">
        <v>3140</v>
      </c>
    </row>
    <row r="322" spans="1:14">
      <c r="A322" s="69" t="s">
        <v>802</v>
      </c>
      <c r="B322" s="69" t="s">
        <v>801</v>
      </c>
      <c r="C322" s="69" t="s">
        <v>800</v>
      </c>
      <c r="D322" s="71" t="s">
        <v>799</v>
      </c>
      <c r="E322" s="70">
        <v>21</v>
      </c>
      <c r="F322" s="70">
        <v>84</v>
      </c>
      <c r="G322" s="66">
        <v>4250</v>
      </c>
      <c r="I322" s="59" t="s">
        <v>566</v>
      </c>
      <c r="J322" s="131">
        <f>SUM(E491:E494)/3.2808^2</f>
        <v>0</v>
      </c>
      <c r="K322" s="131">
        <f>SUM(F491:F494)/3.2808^3</f>
        <v>59.524182952173454</v>
      </c>
      <c r="M322" s="8">
        <v>3.93</v>
      </c>
    </row>
    <row r="323" spans="1:14">
      <c r="A323" s="69" t="s">
        <v>443</v>
      </c>
      <c r="B323" s="69" t="s">
        <v>798</v>
      </c>
      <c r="C323" s="69" t="s">
        <v>792</v>
      </c>
      <c r="D323" s="71" t="s">
        <v>791</v>
      </c>
      <c r="E323" s="70">
        <v>162</v>
      </c>
      <c r="F323" s="70">
        <v>696</v>
      </c>
      <c r="G323" s="66">
        <v>3250</v>
      </c>
    </row>
    <row r="324" spans="1:14">
      <c r="A324" s="69" t="s">
        <v>797</v>
      </c>
      <c r="B324" s="69" t="s">
        <v>796</v>
      </c>
      <c r="C324" s="69" t="s">
        <v>792</v>
      </c>
      <c r="D324" s="71" t="s">
        <v>791</v>
      </c>
      <c r="E324" s="70">
        <v>56</v>
      </c>
      <c r="F324" s="70">
        <v>525</v>
      </c>
      <c r="G324" s="66">
        <v>4310</v>
      </c>
      <c r="M324" s="8">
        <v>3.94</v>
      </c>
    </row>
    <row r="325" spans="1:14">
      <c r="A325" s="69" t="s">
        <v>374</v>
      </c>
      <c r="B325" s="69" t="s">
        <v>795</v>
      </c>
      <c r="C325" s="69" t="s">
        <v>792</v>
      </c>
      <c r="D325" s="71" t="s">
        <v>791</v>
      </c>
      <c r="E325" s="70">
        <v>49</v>
      </c>
      <c r="F325" s="70">
        <v>449</v>
      </c>
      <c r="G325" s="66">
        <v>4310</v>
      </c>
      <c r="I325" s="59" t="s">
        <v>561</v>
      </c>
      <c r="J325" s="131">
        <f>SUM(E495:E496)/3.2808^2</f>
        <v>22.483082465241079</v>
      </c>
      <c r="K325" s="131">
        <f>SUM(F495:F496)/3.2808^3</f>
        <v>108.68402196500558</v>
      </c>
      <c r="M325" s="9">
        <v>3.9409999999999998</v>
      </c>
    </row>
    <row r="326" spans="1:14">
      <c r="A326" s="69" t="s">
        <v>374</v>
      </c>
      <c r="B326" s="69" t="s">
        <v>794</v>
      </c>
      <c r="C326" s="73" t="s">
        <v>792</v>
      </c>
      <c r="D326" s="71">
        <v>3.7400100200000002</v>
      </c>
      <c r="E326" s="70">
        <v>102</v>
      </c>
      <c r="F326" s="70">
        <v>931</v>
      </c>
      <c r="G326" s="66">
        <v>4510</v>
      </c>
    </row>
    <row r="327" spans="1:14">
      <c r="A327" s="69" t="s">
        <v>374</v>
      </c>
      <c r="B327" s="69" t="s">
        <v>793</v>
      </c>
      <c r="C327" s="69" t="s">
        <v>792</v>
      </c>
      <c r="D327" s="71" t="s">
        <v>791</v>
      </c>
      <c r="E327" s="70">
        <v>72</v>
      </c>
      <c r="F327" s="70">
        <v>582</v>
      </c>
      <c r="G327" s="66">
        <v>4610</v>
      </c>
      <c r="I327" s="59" t="s">
        <v>558</v>
      </c>
      <c r="J327" s="131">
        <f>SUM(E497)/3.2808^2</f>
        <v>0</v>
      </c>
      <c r="K327" s="131">
        <f>SUM(F497)/3.2808^3</f>
        <v>11.072290929733501</v>
      </c>
      <c r="M327" s="9">
        <v>3.9420000000000002</v>
      </c>
    </row>
    <row r="328" spans="1:14">
      <c r="A328" s="69" t="s">
        <v>535</v>
      </c>
      <c r="B328" s="69" t="s">
        <v>790</v>
      </c>
      <c r="C328" s="69" t="s">
        <v>789</v>
      </c>
      <c r="D328" s="71" t="s">
        <v>786</v>
      </c>
      <c r="E328" s="70">
        <v>603</v>
      </c>
      <c r="F328" s="70">
        <v>6555</v>
      </c>
      <c r="G328" s="66">
        <v>1260</v>
      </c>
      <c r="I328" s="59" t="s">
        <v>555</v>
      </c>
      <c r="J328" s="131">
        <f>SUM(E498)/3.2808^2</f>
        <v>0</v>
      </c>
      <c r="K328" s="131">
        <f>SUM(F498)/3.2808^3</f>
        <v>11.072290929733501</v>
      </c>
    </row>
    <row r="329" spans="1:14" s="53" customFormat="1">
      <c r="A329" s="69" t="s">
        <v>451</v>
      </c>
      <c r="B329" s="69" t="s">
        <v>788</v>
      </c>
      <c r="C329" s="69" t="s">
        <v>787</v>
      </c>
      <c r="D329" s="71" t="s">
        <v>786</v>
      </c>
      <c r="E329" s="70">
        <v>268</v>
      </c>
      <c r="F329" s="70">
        <v>2290</v>
      </c>
      <c r="G329" s="66">
        <v>3420</v>
      </c>
      <c r="I329" s="59">
        <v>3.9420299999999999</v>
      </c>
      <c r="J329" s="131">
        <f>SUM(E499:E505)/3.2808^2</f>
        <v>0</v>
      </c>
      <c r="K329" s="131">
        <f>SUM(F499:F505)/3.2808^3</f>
        <v>19.114568740588528</v>
      </c>
      <c r="L329" s="52"/>
      <c r="M329" s="52"/>
      <c r="N329" s="52"/>
    </row>
    <row r="330" spans="1:14" s="53" customFormat="1">
      <c r="A330" s="73" t="s">
        <v>374</v>
      </c>
      <c r="B330" s="73" t="s">
        <v>785</v>
      </c>
      <c r="C330" s="73" t="s">
        <v>784</v>
      </c>
      <c r="D330" s="71">
        <v>3.7400600000000002</v>
      </c>
      <c r="E330" s="70">
        <v>50</v>
      </c>
      <c r="F330" s="70">
        <v>410</v>
      </c>
      <c r="G330" s="66">
        <v>4710</v>
      </c>
      <c r="L330" s="52"/>
      <c r="N330" s="52"/>
    </row>
    <row r="331" spans="1:14">
      <c r="A331" s="69" t="s">
        <v>383</v>
      </c>
      <c r="B331" s="69" t="s">
        <v>783</v>
      </c>
      <c r="C331" s="69" t="s">
        <v>782</v>
      </c>
      <c r="D331" s="71" t="s">
        <v>781</v>
      </c>
      <c r="E331" s="70">
        <v>137</v>
      </c>
      <c r="F331" s="70">
        <v>1730</v>
      </c>
      <c r="G331" s="66">
        <v>3540</v>
      </c>
      <c r="I331" s="59" t="s">
        <v>533</v>
      </c>
      <c r="J331" s="131">
        <f>SUM(E506:E512)/3.2808^2</f>
        <v>54.442505473682942</v>
      </c>
      <c r="K331" s="131">
        <f>SUM(F506:F512)/3.2808^3</f>
        <v>100.27361171914663</v>
      </c>
      <c r="M331" s="7">
        <v>3.95</v>
      </c>
    </row>
    <row r="332" spans="1:14">
      <c r="A332" s="69" t="s">
        <v>374</v>
      </c>
      <c r="B332" s="69" t="s">
        <v>780</v>
      </c>
      <c r="C332" s="69" t="s">
        <v>779</v>
      </c>
      <c r="D332" s="71" t="s">
        <v>778</v>
      </c>
      <c r="E332" s="70">
        <v>49</v>
      </c>
      <c r="F332" s="70">
        <v>328</v>
      </c>
      <c r="G332" s="66">
        <v>4110</v>
      </c>
      <c r="I332" s="59">
        <v>3.9500199999999999</v>
      </c>
      <c r="J332" s="131">
        <f>SUM(E513:E518)/3.2808^2</f>
        <v>0</v>
      </c>
      <c r="K332" s="131">
        <f>SUM(F513:F518)/3.2808^3</f>
        <v>28.1196544583769</v>
      </c>
      <c r="L332" s="53"/>
    </row>
    <row r="333" spans="1:14">
      <c r="A333" s="69" t="s">
        <v>397</v>
      </c>
      <c r="B333" s="69" t="s">
        <v>777</v>
      </c>
      <c r="C333" s="69" t="s">
        <v>776</v>
      </c>
      <c r="D333" s="71" t="s">
        <v>775</v>
      </c>
      <c r="E333" s="70">
        <v>92</v>
      </c>
      <c r="F333" s="70">
        <v>1044</v>
      </c>
      <c r="G333" s="66">
        <v>1350</v>
      </c>
      <c r="L333" s="53"/>
    </row>
    <row r="334" spans="1:14">
      <c r="A334" s="69" t="s">
        <v>535</v>
      </c>
      <c r="B334" s="69" t="s">
        <v>774</v>
      </c>
      <c r="C334" s="69" t="s">
        <v>773</v>
      </c>
      <c r="D334" s="71" t="s">
        <v>772</v>
      </c>
      <c r="E334" s="70">
        <v>143</v>
      </c>
      <c r="F334" s="70">
        <v>3469</v>
      </c>
      <c r="G334" s="66">
        <v>1160</v>
      </c>
      <c r="I334" s="59" t="s">
        <v>520</v>
      </c>
      <c r="J334" s="131">
        <f>SUM(E519:E520)/3.2808^2</f>
        <v>0</v>
      </c>
      <c r="K334" s="131">
        <f>SUM(F519:F520)/3.2808^3</f>
        <v>60.571944497953865</v>
      </c>
      <c r="L334" s="53"/>
      <c r="M334" s="7">
        <v>3.96</v>
      </c>
    </row>
    <row r="335" spans="1:14">
      <c r="A335" s="69" t="s">
        <v>443</v>
      </c>
      <c r="B335" s="69" t="s">
        <v>771</v>
      </c>
      <c r="C335" s="69" t="s">
        <v>770</v>
      </c>
      <c r="D335" s="71" t="s">
        <v>769</v>
      </c>
      <c r="E335" s="70">
        <v>191</v>
      </c>
      <c r="F335" s="70">
        <v>2043</v>
      </c>
      <c r="G335" s="66">
        <v>4520</v>
      </c>
      <c r="L335" s="53"/>
    </row>
    <row r="336" spans="1:14">
      <c r="A336" s="69" t="s">
        <v>393</v>
      </c>
      <c r="B336" s="73" t="s">
        <v>768</v>
      </c>
      <c r="C336" s="73" t="s">
        <v>767</v>
      </c>
      <c r="D336" s="71">
        <v>3.7600099999999999</v>
      </c>
      <c r="E336" s="70">
        <v>59</v>
      </c>
      <c r="F336" s="70">
        <v>505</v>
      </c>
      <c r="G336" s="66">
        <v>3230</v>
      </c>
      <c r="M336" s="7">
        <v>3.97</v>
      </c>
    </row>
    <row r="337" spans="1:14">
      <c r="A337" s="69" t="s">
        <v>428</v>
      </c>
      <c r="B337" s="69" t="s">
        <v>766</v>
      </c>
      <c r="C337" s="69" t="s">
        <v>751</v>
      </c>
      <c r="D337" s="71" t="s">
        <v>750</v>
      </c>
      <c r="E337" s="70">
        <v>24</v>
      </c>
      <c r="F337" s="70">
        <v>204</v>
      </c>
      <c r="G337" s="66">
        <v>4240</v>
      </c>
    </row>
    <row r="338" spans="1:14">
      <c r="A338" s="69" t="s">
        <v>443</v>
      </c>
      <c r="B338" s="69" t="s">
        <v>765</v>
      </c>
      <c r="C338" s="69" t="s">
        <v>751</v>
      </c>
      <c r="D338" s="71" t="s">
        <v>750</v>
      </c>
      <c r="E338" s="70">
        <v>14</v>
      </c>
      <c r="F338" s="70">
        <v>110</v>
      </c>
      <c r="G338" s="66">
        <v>4220</v>
      </c>
      <c r="M338" s="1">
        <v>4</v>
      </c>
    </row>
    <row r="339" spans="1:14">
      <c r="A339" s="69" t="s">
        <v>443</v>
      </c>
      <c r="B339" s="69" t="s">
        <v>764</v>
      </c>
      <c r="C339" s="69" t="s">
        <v>751</v>
      </c>
      <c r="D339" s="71" t="s">
        <v>750</v>
      </c>
      <c r="E339" s="70">
        <v>15</v>
      </c>
      <c r="F339" s="70">
        <v>61</v>
      </c>
      <c r="G339" s="66">
        <v>4220</v>
      </c>
      <c r="M339" s="7">
        <v>4.0999999999999996</v>
      </c>
    </row>
    <row r="340" spans="1:14">
      <c r="A340" s="69" t="s">
        <v>443</v>
      </c>
      <c r="B340" s="69" t="s">
        <v>763</v>
      </c>
      <c r="C340" s="69" t="s">
        <v>751</v>
      </c>
      <c r="D340" s="71" t="s">
        <v>750</v>
      </c>
      <c r="E340" s="70">
        <v>15</v>
      </c>
      <c r="F340" s="70">
        <v>61</v>
      </c>
      <c r="G340" s="66">
        <v>4220</v>
      </c>
      <c r="M340" s="8">
        <v>4.13</v>
      </c>
    </row>
    <row r="341" spans="1:14">
      <c r="A341" s="69" t="s">
        <v>374</v>
      </c>
      <c r="B341" s="69" t="s">
        <v>762</v>
      </c>
      <c r="C341" s="69" t="s">
        <v>751</v>
      </c>
      <c r="D341" s="71" t="s">
        <v>750</v>
      </c>
      <c r="E341" s="70">
        <v>12</v>
      </c>
      <c r="F341" s="70">
        <v>110</v>
      </c>
      <c r="G341" s="66">
        <v>4710</v>
      </c>
      <c r="M341" s="9">
        <v>4.1310000000000002</v>
      </c>
    </row>
    <row r="342" spans="1:14">
      <c r="A342" s="83" t="s">
        <v>397</v>
      </c>
      <c r="B342" s="83" t="s">
        <v>761</v>
      </c>
      <c r="C342" s="83" t="s">
        <v>751</v>
      </c>
      <c r="D342" s="71">
        <v>3.78000998</v>
      </c>
      <c r="E342" s="70">
        <v>10</v>
      </c>
      <c r="F342" s="70">
        <v>92</v>
      </c>
      <c r="G342" s="66">
        <v>1450</v>
      </c>
      <c r="M342" s="9">
        <v>4.1319999999999997</v>
      </c>
    </row>
    <row r="343" spans="1:14">
      <c r="A343" s="69" t="s">
        <v>397</v>
      </c>
      <c r="B343" s="69" t="s">
        <v>760</v>
      </c>
      <c r="C343" s="69" t="s">
        <v>751</v>
      </c>
      <c r="D343" s="71" t="s">
        <v>750</v>
      </c>
      <c r="E343" s="70">
        <v>24</v>
      </c>
      <c r="F343" s="70">
        <v>234</v>
      </c>
      <c r="G343" s="66">
        <v>2350</v>
      </c>
      <c r="M343" s="9">
        <v>4.133</v>
      </c>
    </row>
    <row r="344" spans="1:14">
      <c r="A344" s="69" t="s">
        <v>383</v>
      </c>
      <c r="B344" s="69" t="s">
        <v>759</v>
      </c>
      <c r="C344" s="69" t="s">
        <v>751</v>
      </c>
      <c r="D344" s="71" t="s">
        <v>750</v>
      </c>
      <c r="E344" s="70">
        <v>13</v>
      </c>
      <c r="F344" s="70">
        <v>115</v>
      </c>
      <c r="G344" s="66">
        <v>1440</v>
      </c>
      <c r="M344" s="9">
        <v>4.1340000000000003</v>
      </c>
    </row>
    <row r="345" spans="1:14">
      <c r="A345" s="83" t="s">
        <v>383</v>
      </c>
      <c r="B345" s="83" t="s">
        <v>758</v>
      </c>
      <c r="C345" s="83" t="s">
        <v>751</v>
      </c>
      <c r="D345" s="71">
        <v>3.78000998</v>
      </c>
      <c r="E345" s="70">
        <v>9</v>
      </c>
      <c r="F345" s="70">
        <v>79</v>
      </c>
      <c r="G345" s="66">
        <v>3140</v>
      </c>
      <c r="M345" s="8">
        <v>4.1399999999999997</v>
      </c>
    </row>
    <row r="346" spans="1:14" s="53" customFormat="1">
      <c r="A346" s="69" t="s">
        <v>383</v>
      </c>
      <c r="B346" s="69" t="s">
        <v>757</v>
      </c>
      <c r="C346" s="69" t="s">
        <v>751</v>
      </c>
      <c r="D346" s="71" t="s">
        <v>750</v>
      </c>
      <c r="E346" s="70">
        <v>9</v>
      </c>
      <c r="F346" s="70">
        <v>133</v>
      </c>
      <c r="G346" s="66">
        <v>3240</v>
      </c>
      <c r="I346" s="59" t="s">
        <v>512</v>
      </c>
      <c r="J346" s="115">
        <f>SUM(E526:E527)/3.2808^2</f>
        <v>0</v>
      </c>
      <c r="K346" s="115">
        <f>SUM(F526:F527)/3.2808^3</f>
        <v>3355.8952774958002</v>
      </c>
      <c r="L346" s="52"/>
      <c r="M346" s="9">
        <v>4.141</v>
      </c>
      <c r="N346" s="52"/>
    </row>
    <row r="347" spans="1:14" s="53" customFormat="1">
      <c r="A347" s="83" t="s">
        <v>393</v>
      </c>
      <c r="B347" s="83" t="s">
        <v>756</v>
      </c>
      <c r="C347" s="83" t="s">
        <v>751</v>
      </c>
      <c r="D347" s="71">
        <v>3.78000998</v>
      </c>
      <c r="E347" s="70">
        <v>11</v>
      </c>
      <c r="F347" s="70">
        <v>95</v>
      </c>
      <c r="G347" s="66">
        <v>1430</v>
      </c>
      <c r="I347" s="52"/>
      <c r="J347" s="52"/>
      <c r="K347" s="52"/>
      <c r="L347" s="52"/>
      <c r="M347" s="52"/>
      <c r="N347" s="52"/>
    </row>
    <row r="348" spans="1:14" s="53" customFormat="1">
      <c r="A348" s="69" t="s">
        <v>393</v>
      </c>
      <c r="B348" s="69" t="s">
        <v>755</v>
      </c>
      <c r="C348" s="69" t="s">
        <v>751</v>
      </c>
      <c r="D348" s="71" t="s">
        <v>750</v>
      </c>
      <c r="E348" s="70">
        <v>11</v>
      </c>
      <c r="F348" s="70">
        <v>97</v>
      </c>
      <c r="G348" s="66">
        <v>3130</v>
      </c>
      <c r="I348" s="59" t="s">
        <v>489</v>
      </c>
      <c r="J348" s="115">
        <f>SUM(E528:E540)/3.2808^2</f>
        <v>450.31198640092356</v>
      </c>
      <c r="K348" s="115">
        <f>SUM(F528:F540)/3.2808^3</f>
        <v>1209.739817182136</v>
      </c>
      <c r="L348" s="52"/>
      <c r="M348" s="9">
        <v>4.1420000000000003</v>
      </c>
      <c r="N348" s="52"/>
    </row>
    <row r="349" spans="1:14" s="53" customFormat="1">
      <c r="A349" s="69" t="s">
        <v>393</v>
      </c>
      <c r="B349" s="69" t="s">
        <v>754</v>
      </c>
      <c r="C349" s="69" t="s">
        <v>751</v>
      </c>
      <c r="D349" s="71" t="s">
        <v>750</v>
      </c>
      <c r="E349" s="70">
        <v>9</v>
      </c>
      <c r="F349" s="70">
        <v>77</v>
      </c>
      <c r="G349" s="66">
        <v>3130</v>
      </c>
      <c r="I349" s="52"/>
      <c r="J349" s="52"/>
      <c r="K349" s="52"/>
      <c r="L349" s="52"/>
      <c r="N349" s="52"/>
    </row>
    <row r="350" spans="1:14" s="53" customFormat="1">
      <c r="A350" s="69" t="s">
        <v>393</v>
      </c>
      <c r="B350" s="69" t="s">
        <v>753</v>
      </c>
      <c r="C350" s="69" t="s">
        <v>751</v>
      </c>
      <c r="D350" s="71" t="s">
        <v>750</v>
      </c>
      <c r="E350" s="70">
        <v>6</v>
      </c>
      <c r="F350" s="70">
        <v>52</v>
      </c>
      <c r="G350" s="66">
        <v>3230</v>
      </c>
      <c r="I350" s="59" t="s">
        <v>483</v>
      </c>
      <c r="J350" s="115">
        <f>SUM(E541:E543)/3.2808^2</f>
        <v>152.36469108675772</v>
      </c>
      <c r="K350" s="115">
        <f>SUM(F541:F543)/3.2808^3</f>
        <v>432.24411445384186</v>
      </c>
      <c r="L350" s="52"/>
      <c r="M350" s="9">
        <v>4.1429999999999998</v>
      </c>
      <c r="N350" s="52"/>
    </row>
    <row r="351" spans="1:14" s="53" customFormat="1">
      <c r="A351" s="69" t="s">
        <v>393</v>
      </c>
      <c r="B351" s="69" t="s">
        <v>752</v>
      </c>
      <c r="C351" s="69" t="s">
        <v>751</v>
      </c>
      <c r="D351" s="71" t="s">
        <v>750</v>
      </c>
      <c r="E351" s="70">
        <v>10</v>
      </c>
      <c r="F351" s="70">
        <v>86</v>
      </c>
      <c r="G351" s="66">
        <v>3230</v>
      </c>
      <c r="I351" s="52"/>
      <c r="J351" s="52"/>
      <c r="K351" s="52"/>
      <c r="L351" s="52"/>
      <c r="N351" s="52"/>
    </row>
    <row r="352" spans="1:14" s="53" customFormat="1">
      <c r="A352" s="69"/>
      <c r="B352" s="69"/>
      <c r="C352" s="69"/>
      <c r="D352" s="68" t="s">
        <v>370</v>
      </c>
      <c r="E352" s="67">
        <f>SUM(E307:E351)</f>
        <v>5093</v>
      </c>
      <c r="F352" s="67">
        <f>SUM(F307:F351)</f>
        <v>58540</v>
      </c>
      <c r="G352" s="66"/>
      <c r="I352" s="59" t="s">
        <v>480</v>
      </c>
      <c r="J352" s="115">
        <f>SUM(E544)/3.2808^2</f>
        <v>51.84115708927488</v>
      </c>
      <c r="K352" s="115">
        <f>SUM(F544)/3.2808^3</f>
        <v>145.61053698386104</v>
      </c>
      <c r="L352" s="52"/>
      <c r="M352" s="9">
        <v>4.1440000000000001</v>
      </c>
      <c r="N352" s="52"/>
    </row>
    <row r="353" spans="1:14" s="53" customFormat="1">
      <c r="A353" s="69"/>
      <c r="B353" s="69"/>
      <c r="C353" s="69"/>
      <c r="D353" s="71"/>
      <c r="E353" s="70"/>
      <c r="F353" s="70"/>
      <c r="G353" s="66"/>
      <c r="I353" s="52"/>
      <c r="J353" s="52"/>
      <c r="K353" s="52"/>
      <c r="L353" s="52"/>
      <c r="M353" s="52"/>
      <c r="N353" s="52"/>
    </row>
    <row r="354" spans="1:14" s="53" customFormat="1">
      <c r="A354" s="82" t="s">
        <v>749</v>
      </c>
      <c r="B354" s="69"/>
      <c r="C354" s="69"/>
      <c r="D354" s="71"/>
      <c r="E354" s="70"/>
      <c r="F354" s="70"/>
      <c r="G354" s="66"/>
      <c r="I354" s="52"/>
      <c r="J354" s="52"/>
      <c r="K354" s="52"/>
      <c r="L354" s="52"/>
      <c r="M354" s="127">
        <v>4.1500000000000004</v>
      </c>
      <c r="N354" s="52"/>
    </row>
    <row r="355" spans="1:14" s="53" customFormat="1">
      <c r="A355" s="69" t="s">
        <v>397</v>
      </c>
      <c r="B355" s="69" t="s">
        <v>748</v>
      </c>
      <c r="C355" s="69" t="s">
        <v>673</v>
      </c>
      <c r="D355" s="71" t="s">
        <v>696</v>
      </c>
      <c r="E355" s="70">
        <v>87</v>
      </c>
      <c r="F355" s="70">
        <v>811</v>
      </c>
      <c r="G355" s="66">
        <v>2350</v>
      </c>
      <c r="I355" s="59" t="s">
        <v>477</v>
      </c>
      <c r="J355" s="115">
        <f>SUM(E545)/3.2808^2</f>
        <v>83.614769498830455</v>
      </c>
      <c r="K355" s="115">
        <f>SUM(F545)/3.2808^3</f>
        <v>446.6579151782264</v>
      </c>
      <c r="L355" s="52"/>
      <c r="M355" s="128">
        <v>4.1509999999999998</v>
      </c>
      <c r="N355" s="52"/>
    </row>
    <row r="356" spans="1:14" s="53" customFormat="1">
      <c r="A356" s="69" t="s">
        <v>393</v>
      </c>
      <c r="B356" s="69" t="s">
        <v>747</v>
      </c>
      <c r="C356" s="69" t="s">
        <v>663</v>
      </c>
      <c r="D356" s="71" t="s">
        <v>696</v>
      </c>
      <c r="E356" s="70">
        <v>22</v>
      </c>
      <c r="F356" s="70">
        <v>398</v>
      </c>
      <c r="G356" s="66">
        <v>1430</v>
      </c>
      <c r="I356" s="52"/>
      <c r="J356" s="52"/>
      <c r="K356" s="52"/>
      <c r="L356" s="52"/>
      <c r="M356" s="52"/>
      <c r="N356" s="52"/>
    </row>
    <row r="357" spans="1:14" s="53" customFormat="1">
      <c r="A357" s="69" t="s">
        <v>428</v>
      </c>
      <c r="B357" s="69" t="s">
        <v>746</v>
      </c>
      <c r="C357" s="69" t="s">
        <v>697</v>
      </c>
      <c r="D357" s="71" t="s">
        <v>696</v>
      </c>
      <c r="E357" s="70">
        <v>52</v>
      </c>
      <c r="F357" s="70">
        <v>442</v>
      </c>
      <c r="G357" s="66">
        <v>4240</v>
      </c>
      <c r="I357" s="59" t="s">
        <v>464</v>
      </c>
      <c r="J357" s="115">
        <f>SUM(E546:E553)/3.2808^2</f>
        <v>78.133356831684907</v>
      </c>
      <c r="K357" s="115">
        <f>SUM(F546:F553)/3.2808^3</f>
        <v>211.44960709033265</v>
      </c>
      <c r="L357" s="52"/>
      <c r="M357" s="128">
        <v>4.1520000000000001</v>
      </c>
      <c r="N357" s="52"/>
    </row>
    <row r="358" spans="1:14" s="53" customFormat="1">
      <c r="A358" s="69" t="s">
        <v>386</v>
      </c>
      <c r="B358" s="69" t="s">
        <v>745</v>
      </c>
      <c r="C358" s="69" t="s">
        <v>697</v>
      </c>
      <c r="D358" s="71" t="s">
        <v>696</v>
      </c>
      <c r="E358" s="70">
        <v>58</v>
      </c>
      <c r="F358" s="70">
        <v>645</v>
      </c>
      <c r="G358" s="66">
        <v>4230</v>
      </c>
      <c r="L358" s="52"/>
      <c r="M358" s="52"/>
      <c r="N358" s="52"/>
    </row>
    <row r="359" spans="1:14" s="53" customFormat="1">
      <c r="A359" s="69" t="s">
        <v>386</v>
      </c>
      <c r="B359" s="69" t="s">
        <v>744</v>
      </c>
      <c r="C359" s="69" t="s">
        <v>697</v>
      </c>
      <c r="D359" s="71" t="s">
        <v>696</v>
      </c>
      <c r="E359" s="70">
        <v>99</v>
      </c>
      <c r="F359" s="70">
        <v>1203</v>
      </c>
      <c r="G359" s="66">
        <v>4230</v>
      </c>
      <c r="I359" s="59" t="s">
        <v>460</v>
      </c>
      <c r="J359" s="115">
        <f>SUM(E554:E555)/3.2808^2</f>
        <v>18.766870487515281</v>
      </c>
      <c r="K359" s="115">
        <f>SUM(F554:F555)/3.2808^3</f>
        <v>99.282485932597595</v>
      </c>
      <c r="L359" s="52"/>
      <c r="M359" s="128">
        <v>4.1529999999999996</v>
      </c>
      <c r="N359" s="52"/>
    </row>
    <row r="360" spans="1:14" s="53" customFormat="1">
      <c r="A360" s="69" t="s">
        <v>386</v>
      </c>
      <c r="B360" s="69" t="s">
        <v>743</v>
      </c>
      <c r="C360" s="69" t="s">
        <v>697</v>
      </c>
      <c r="D360" s="71" t="s">
        <v>696</v>
      </c>
      <c r="E360" s="70">
        <v>15</v>
      </c>
      <c r="F360" s="70">
        <v>222</v>
      </c>
      <c r="G360" s="66">
        <v>4230</v>
      </c>
      <c r="M360" s="52"/>
      <c r="N360" s="52"/>
    </row>
    <row r="361" spans="1:14" s="53" customFormat="1">
      <c r="A361" s="69" t="s">
        <v>443</v>
      </c>
      <c r="B361" s="69" t="s">
        <v>742</v>
      </c>
      <c r="C361" s="69" t="s">
        <v>697</v>
      </c>
      <c r="D361" s="71" t="s">
        <v>696</v>
      </c>
      <c r="E361" s="70">
        <v>91</v>
      </c>
      <c r="F361" s="70">
        <v>741</v>
      </c>
      <c r="G361" s="66">
        <v>4220</v>
      </c>
      <c r="M361" s="8">
        <v>4.17</v>
      </c>
      <c r="N361" s="52"/>
    </row>
    <row r="362" spans="1:14" s="53" customFormat="1">
      <c r="A362" s="69" t="s">
        <v>443</v>
      </c>
      <c r="B362" s="69" t="s">
        <v>741</v>
      </c>
      <c r="C362" s="69" t="s">
        <v>697</v>
      </c>
      <c r="D362" s="71" t="s">
        <v>696</v>
      </c>
      <c r="E362" s="70">
        <v>120</v>
      </c>
      <c r="F362" s="70">
        <v>980</v>
      </c>
      <c r="G362" s="66">
        <v>4220</v>
      </c>
      <c r="I362" s="52"/>
      <c r="J362" s="52"/>
      <c r="K362" s="52"/>
      <c r="M362" s="7">
        <v>4.2</v>
      </c>
      <c r="N362" s="52"/>
    </row>
    <row r="363" spans="1:14">
      <c r="A363" s="69" t="s">
        <v>443</v>
      </c>
      <c r="B363" s="69" t="s">
        <v>740</v>
      </c>
      <c r="C363" s="69" t="s">
        <v>697</v>
      </c>
      <c r="D363" s="71" t="s">
        <v>696</v>
      </c>
      <c r="E363" s="70">
        <v>114</v>
      </c>
      <c r="F363" s="70">
        <v>935</v>
      </c>
      <c r="G363" s="66">
        <v>4220</v>
      </c>
      <c r="L363" s="53"/>
      <c r="M363" s="8">
        <v>4.21</v>
      </c>
    </row>
    <row r="364" spans="1:14">
      <c r="A364" s="69" t="s">
        <v>443</v>
      </c>
      <c r="B364" s="69" t="s">
        <v>739</v>
      </c>
      <c r="C364" s="69" t="s">
        <v>697</v>
      </c>
      <c r="D364" s="71" t="s">
        <v>696</v>
      </c>
      <c r="E364" s="70">
        <v>92</v>
      </c>
      <c r="F364" s="70">
        <v>169</v>
      </c>
      <c r="G364" s="66">
        <v>4220</v>
      </c>
      <c r="I364" s="130">
        <v>4.2100200000000001</v>
      </c>
      <c r="J364" s="126">
        <f>SUM(E559:E560)/3.2808^2</f>
        <v>0</v>
      </c>
      <c r="K364" s="126">
        <f>SUM(F559:F560)/3.2808^3</f>
        <v>9.996211504337408</v>
      </c>
      <c r="L364" s="53"/>
      <c r="M364" s="9">
        <v>4.2100099999999996</v>
      </c>
    </row>
    <row r="365" spans="1:14">
      <c r="A365" s="69" t="s">
        <v>443</v>
      </c>
      <c r="B365" s="69" t="s">
        <v>738</v>
      </c>
      <c r="C365" s="69" t="s">
        <v>697</v>
      </c>
      <c r="D365" s="71" t="s">
        <v>696</v>
      </c>
      <c r="E365" s="70">
        <v>92</v>
      </c>
      <c r="F365" s="70">
        <v>169</v>
      </c>
      <c r="G365" s="66">
        <v>4220</v>
      </c>
      <c r="I365" s="53"/>
      <c r="J365" s="53"/>
      <c r="K365" s="53"/>
      <c r="L365" s="53"/>
    </row>
    <row r="366" spans="1:14">
      <c r="A366" s="69" t="s">
        <v>443</v>
      </c>
      <c r="B366" s="69" t="s">
        <v>737</v>
      </c>
      <c r="C366" s="69" t="s">
        <v>697</v>
      </c>
      <c r="D366" s="71" t="s">
        <v>696</v>
      </c>
      <c r="E366" s="70">
        <v>54</v>
      </c>
      <c r="F366" s="70">
        <v>441</v>
      </c>
      <c r="G366" s="66">
        <v>4220</v>
      </c>
      <c r="I366" s="53"/>
      <c r="J366" s="53"/>
      <c r="K366" s="53"/>
      <c r="L366" s="53"/>
      <c r="M366" s="8">
        <v>4.22</v>
      </c>
    </row>
    <row r="367" spans="1:14">
      <c r="A367" s="69" t="s">
        <v>443</v>
      </c>
      <c r="B367" s="69" t="s">
        <v>736</v>
      </c>
      <c r="C367" s="69" t="s">
        <v>697</v>
      </c>
      <c r="D367" s="71" t="s">
        <v>696</v>
      </c>
      <c r="E367" s="70">
        <v>51</v>
      </c>
      <c r="F367" s="70">
        <v>419</v>
      </c>
      <c r="G367" s="66">
        <v>4220</v>
      </c>
      <c r="I367" s="53"/>
      <c r="J367" s="53"/>
      <c r="K367" s="53"/>
      <c r="L367" s="53"/>
      <c r="M367" s="8">
        <v>4.2300000000000004</v>
      </c>
    </row>
    <row r="368" spans="1:14">
      <c r="A368" s="69" t="s">
        <v>374</v>
      </c>
      <c r="B368" s="69" t="s">
        <v>735</v>
      </c>
      <c r="C368" s="69" t="s">
        <v>697</v>
      </c>
      <c r="D368" s="71" t="s">
        <v>696</v>
      </c>
      <c r="E368" s="70">
        <v>60</v>
      </c>
      <c r="F368" s="70">
        <v>464</v>
      </c>
      <c r="G368" s="66">
        <v>4110</v>
      </c>
      <c r="I368" s="53"/>
      <c r="J368" s="53"/>
      <c r="K368" s="53"/>
      <c r="L368" s="53"/>
      <c r="M368" s="8">
        <v>4.24</v>
      </c>
    </row>
    <row r="369" spans="1:14">
      <c r="A369" s="69" t="s">
        <v>374</v>
      </c>
      <c r="B369" s="69" t="s">
        <v>734</v>
      </c>
      <c r="C369" s="69" t="s">
        <v>697</v>
      </c>
      <c r="D369" s="71" t="s">
        <v>696</v>
      </c>
      <c r="E369" s="70">
        <v>597</v>
      </c>
      <c r="F369" s="70">
        <v>5970</v>
      </c>
      <c r="G369" s="66">
        <v>4110</v>
      </c>
      <c r="L369" s="53"/>
      <c r="M369" s="7">
        <v>4.3</v>
      </c>
    </row>
    <row r="370" spans="1:14">
      <c r="A370" s="69" t="s">
        <v>374</v>
      </c>
      <c r="B370" s="69" t="s">
        <v>733</v>
      </c>
      <c r="C370" s="69" t="s">
        <v>697</v>
      </c>
      <c r="D370" s="71" t="s">
        <v>696</v>
      </c>
      <c r="E370" s="70">
        <v>50</v>
      </c>
      <c r="F370" s="70">
        <v>443</v>
      </c>
      <c r="G370" s="66">
        <v>4110</v>
      </c>
      <c r="I370" s="59" t="s">
        <v>448</v>
      </c>
      <c r="J370" s="126">
        <f>SUM(E564:E566)/3.2808^2</f>
        <v>0</v>
      </c>
      <c r="K370" s="126">
        <f>SUM(F564:F566)/3.2808^3</f>
        <v>1567.7344512836473</v>
      </c>
      <c r="L370" s="53"/>
      <c r="M370" s="8">
        <v>4.3099999999999996</v>
      </c>
    </row>
    <row r="371" spans="1:14">
      <c r="A371" s="69" t="s">
        <v>374</v>
      </c>
      <c r="B371" s="69" t="s">
        <v>732</v>
      </c>
      <c r="C371" s="69" t="s">
        <v>697</v>
      </c>
      <c r="D371" s="71" t="s">
        <v>696</v>
      </c>
      <c r="E371" s="70">
        <v>597</v>
      </c>
      <c r="F371" s="70">
        <v>5970</v>
      </c>
      <c r="G371" s="66">
        <v>4110</v>
      </c>
      <c r="I371" s="53"/>
      <c r="J371" s="53"/>
      <c r="K371" s="53"/>
      <c r="L371" s="53"/>
    </row>
    <row r="372" spans="1:14">
      <c r="A372" s="69" t="s">
        <v>374</v>
      </c>
      <c r="B372" s="69" t="s">
        <v>731</v>
      </c>
      <c r="C372" s="69" t="s">
        <v>697</v>
      </c>
      <c r="D372" s="71" t="s">
        <v>696</v>
      </c>
      <c r="E372" s="70">
        <v>280</v>
      </c>
      <c r="F372" s="70">
        <v>2384</v>
      </c>
      <c r="G372" s="66">
        <v>4110</v>
      </c>
      <c r="I372" s="59" t="s">
        <v>444</v>
      </c>
      <c r="J372" s="126">
        <f>SUM(E566)/3.2808^2</f>
        <v>0</v>
      </c>
      <c r="K372" s="126">
        <f>SUM(F566)/3.2808^3</f>
        <v>340.04109842516596</v>
      </c>
      <c r="L372" s="53"/>
      <c r="M372" s="8">
        <v>4.32</v>
      </c>
    </row>
    <row r="373" spans="1:14">
      <c r="A373" s="69" t="s">
        <v>374</v>
      </c>
      <c r="B373" s="69" t="s">
        <v>730</v>
      </c>
      <c r="C373" s="69" t="s">
        <v>697</v>
      </c>
      <c r="D373" s="71" t="s">
        <v>696</v>
      </c>
      <c r="E373" s="70">
        <v>128</v>
      </c>
      <c r="F373" s="70">
        <v>1088</v>
      </c>
      <c r="G373" s="66">
        <v>4210</v>
      </c>
      <c r="I373" s="59" t="s">
        <v>440</v>
      </c>
      <c r="J373" s="126">
        <f>SUM(E567)/3.2808^2</f>
        <v>1.6722953899766091</v>
      </c>
      <c r="K373" s="126">
        <f>SUM(F567)/3.2808^3</f>
        <v>4.1627283035059461</v>
      </c>
      <c r="L373" s="53"/>
    </row>
    <row r="374" spans="1:14">
      <c r="A374" s="69" t="s">
        <v>374</v>
      </c>
      <c r="B374" s="69" t="s">
        <v>729</v>
      </c>
      <c r="C374" s="69" t="s">
        <v>697</v>
      </c>
      <c r="D374" s="71" t="s">
        <v>696</v>
      </c>
      <c r="E374" s="70">
        <v>77</v>
      </c>
      <c r="F374" s="70">
        <v>655</v>
      </c>
      <c r="G374" s="66">
        <v>4210</v>
      </c>
      <c r="L374" s="53"/>
    </row>
    <row r="375" spans="1:14">
      <c r="A375" s="69" t="s">
        <v>374</v>
      </c>
      <c r="B375" s="69" t="s">
        <v>728</v>
      </c>
      <c r="C375" s="69" t="s">
        <v>697</v>
      </c>
      <c r="D375" s="71" t="s">
        <v>696</v>
      </c>
      <c r="E375" s="70">
        <v>49</v>
      </c>
      <c r="F375" s="70">
        <v>449</v>
      </c>
      <c r="G375" s="66">
        <v>4210</v>
      </c>
      <c r="L375" s="53"/>
      <c r="M375" s="9">
        <v>4.3209999999999997</v>
      </c>
    </row>
    <row r="376" spans="1:14">
      <c r="A376" s="69" t="s">
        <v>374</v>
      </c>
      <c r="B376" s="69" t="s">
        <v>727</v>
      </c>
      <c r="C376" s="69" t="s">
        <v>697</v>
      </c>
      <c r="D376" s="71" t="s">
        <v>696</v>
      </c>
      <c r="E376" s="70">
        <v>68</v>
      </c>
      <c r="F376" s="70">
        <v>714</v>
      </c>
      <c r="G376" s="66">
        <v>4410</v>
      </c>
      <c r="L376" s="53"/>
      <c r="M376" s="9">
        <v>4.3220000000000001</v>
      </c>
    </row>
    <row r="377" spans="1:14">
      <c r="A377" s="69" t="s">
        <v>374</v>
      </c>
      <c r="B377" s="69" t="s">
        <v>726</v>
      </c>
      <c r="C377" s="69" t="s">
        <v>697</v>
      </c>
      <c r="D377" s="71" t="s">
        <v>696</v>
      </c>
      <c r="E377" s="70">
        <v>426</v>
      </c>
      <c r="F377" s="70">
        <v>4300</v>
      </c>
      <c r="G377" s="66">
        <v>4710</v>
      </c>
      <c r="M377" s="8">
        <v>4.33</v>
      </c>
    </row>
    <row r="378" spans="1:14">
      <c r="A378" s="69" t="s">
        <v>374</v>
      </c>
      <c r="B378" s="69" t="s">
        <v>725</v>
      </c>
      <c r="C378" s="69" t="s">
        <v>697</v>
      </c>
      <c r="D378" s="71" t="s">
        <v>696</v>
      </c>
      <c r="E378" s="70">
        <v>133</v>
      </c>
      <c r="F378" s="70">
        <v>1250</v>
      </c>
      <c r="G378" s="66">
        <v>4610</v>
      </c>
      <c r="M378" s="9">
        <v>4.3310000000000004</v>
      </c>
    </row>
    <row r="379" spans="1:14" s="53" customFormat="1">
      <c r="A379" s="69" t="s">
        <v>374</v>
      </c>
      <c r="B379" s="69" t="s">
        <v>724</v>
      </c>
      <c r="C379" s="69" t="s">
        <v>697</v>
      </c>
      <c r="D379" s="71" t="s">
        <v>696</v>
      </c>
      <c r="E379" s="70">
        <v>141</v>
      </c>
      <c r="F379" s="70">
        <v>1455</v>
      </c>
      <c r="G379" s="66">
        <v>3250</v>
      </c>
      <c r="L379" s="52"/>
      <c r="M379" s="10">
        <v>4.3311000000000002</v>
      </c>
      <c r="N379" s="52"/>
    </row>
    <row r="380" spans="1:14" s="53" customFormat="1">
      <c r="A380" s="69" t="s">
        <v>397</v>
      </c>
      <c r="B380" s="69" t="s">
        <v>723</v>
      </c>
      <c r="C380" s="69" t="s">
        <v>697</v>
      </c>
      <c r="D380" s="71" t="s">
        <v>696</v>
      </c>
      <c r="E380" s="70">
        <v>587</v>
      </c>
      <c r="F380" s="70">
        <v>9227</v>
      </c>
      <c r="G380" s="66">
        <v>1350</v>
      </c>
      <c r="L380" s="52"/>
      <c r="M380" s="10">
        <v>4.3312999999999997</v>
      </c>
      <c r="N380" s="52"/>
    </row>
    <row r="381" spans="1:14" s="53" customFormat="1">
      <c r="A381" s="69" t="s">
        <v>397</v>
      </c>
      <c r="B381" s="69" t="s">
        <v>722</v>
      </c>
      <c r="C381" s="69" t="s">
        <v>697</v>
      </c>
      <c r="D381" s="71" t="s">
        <v>696</v>
      </c>
      <c r="E381" s="70">
        <v>709</v>
      </c>
      <c r="F381" s="70">
        <v>7158</v>
      </c>
      <c r="G381" s="66">
        <v>1450</v>
      </c>
      <c r="I381" s="59" t="s">
        <v>435</v>
      </c>
      <c r="J381" s="126">
        <f>SUM(E568:E569)/3.2808^2</f>
        <v>74.231334255072809</v>
      </c>
      <c r="K381" s="126">
        <f>SUM(F568:F569)/3.2808^3</f>
        <v>171.77625774875557</v>
      </c>
      <c r="L381" s="52"/>
      <c r="M381" s="10">
        <v>4.3314000000000004</v>
      </c>
      <c r="N381" s="52"/>
    </row>
    <row r="382" spans="1:14">
      <c r="A382" s="69" t="s">
        <v>397</v>
      </c>
      <c r="B382" s="69" t="s">
        <v>721</v>
      </c>
      <c r="C382" s="69" t="s">
        <v>697</v>
      </c>
      <c r="D382" s="71" t="s">
        <v>696</v>
      </c>
      <c r="E382" s="70">
        <v>126</v>
      </c>
      <c r="F382" s="70">
        <v>1635</v>
      </c>
      <c r="G382" s="66">
        <v>2150</v>
      </c>
      <c r="I382" s="59">
        <v>4.3315010000000003</v>
      </c>
      <c r="J382" s="126">
        <f>SUM(E570:E571)/3.2808^2</f>
        <v>6.9678974582358713</v>
      </c>
      <c r="K382" s="126">
        <f>SUM(F570:F571)/3.2808^3</f>
        <v>15.914648344015928</v>
      </c>
      <c r="M382" s="53"/>
    </row>
    <row r="383" spans="1:14">
      <c r="A383" s="69" t="s">
        <v>397</v>
      </c>
      <c r="B383" s="69" t="s">
        <v>720</v>
      </c>
      <c r="C383" s="69" t="s">
        <v>697</v>
      </c>
      <c r="D383" s="71" t="s">
        <v>696</v>
      </c>
      <c r="E383" s="70">
        <v>126</v>
      </c>
      <c r="F383" s="70">
        <v>1635</v>
      </c>
      <c r="G383" s="66">
        <v>2150</v>
      </c>
      <c r="I383" s="53"/>
      <c r="J383" s="53"/>
      <c r="K383" s="53"/>
      <c r="M383" s="53"/>
    </row>
    <row r="384" spans="1:14">
      <c r="A384" s="69" t="s">
        <v>397</v>
      </c>
      <c r="B384" s="69" t="s">
        <v>719</v>
      </c>
      <c r="C384" s="69" t="s">
        <v>697</v>
      </c>
      <c r="D384" s="71" t="s">
        <v>696</v>
      </c>
      <c r="E384" s="70">
        <v>132</v>
      </c>
      <c r="F384" s="70">
        <v>1391</v>
      </c>
      <c r="G384" s="66">
        <v>2150</v>
      </c>
      <c r="I384" s="59" t="s">
        <v>424</v>
      </c>
      <c r="J384" s="126">
        <f>SUM(E572:E574)/3.2808^2</f>
        <v>2.8800642827374934</v>
      </c>
      <c r="K384" s="126">
        <f>SUM(F572:F574)/3.2808^3</f>
        <v>11.69528428127861</v>
      </c>
      <c r="M384" s="9">
        <v>4.3319999999999999</v>
      </c>
    </row>
    <row r="385" spans="1:14">
      <c r="A385" s="69" t="s">
        <v>397</v>
      </c>
      <c r="B385" s="69" t="s">
        <v>718</v>
      </c>
      <c r="C385" s="69" t="s">
        <v>697</v>
      </c>
      <c r="D385" s="71" t="s">
        <v>696</v>
      </c>
      <c r="E385" s="70">
        <v>131</v>
      </c>
      <c r="F385" s="70">
        <v>1386</v>
      </c>
      <c r="G385" s="66">
        <v>2150</v>
      </c>
      <c r="I385" s="59" t="s">
        <v>421</v>
      </c>
      <c r="J385" s="126">
        <f>SUM(E575)/3.2808^2</f>
        <v>11.148635933177394</v>
      </c>
      <c r="K385" s="126">
        <f>SUM(F575)/3.2808^3</f>
        <v>41.259150600055534</v>
      </c>
      <c r="M385" s="53"/>
    </row>
    <row r="386" spans="1:14">
      <c r="A386" s="69" t="s">
        <v>397</v>
      </c>
      <c r="B386" s="69" t="s">
        <v>717</v>
      </c>
      <c r="C386" s="69" t="s">
        <v>697</v>
      </c>
      <c r="D386" s="71" t="s">
        <v>696</v>
      </c>
      <c r="E386" s="70">
        <v>777</v>
      </c>
      <c r="F386" s="70">
        <v>8038</v>
      </c>
      <c r="G386" s="66">
        <v>2250</v>
      </c>
      <c r="I386" s="59" t="s">
        <v>414</v>
      </c>
      <c r="J386" s="126">
        <f>SUM(E576:E579)/3.2808^2</f>
        <v>65.126614909644616</v>
      </c>
      <c r="K386" s="126">
        <f>SUM(F576:F579)/3.2808^3</f>
        <v>191.9385880351245</v>
      </c>
      <c r="M386" s="53"/>
    </row>
    <row r="387" spans="1:14">
      <c r="A387" s="69" t="s">
        <v>397</v>
      </c>
      <c r="B387" s="69" t="s">
        <v>716</v>
      </c>
      <c r="C387" s="69" t="s">
        <v>697</v>
      </c>
      <c r="D387" s="71" t="s">
        <v>696</v>
      </c>
      <c r="E387" s="70">
        <v>158</v>
      </c>
      <c r="F387" s="70">
        <v>1646</v>
      </c>
      <c r="G387" s="66">
        <v>2350</v>
      </c>
      <c r="I387" s="59" t="s">
        <v>409</v>
      </c>
      <c r="J387" s="126">
        <f>SUM(E580)/3.2808^2</f>
        <v>16.444238001436656</v>
      </c>
      <c r="K387" s="126">
        <f>SUM(F580)/3.2808^3</f>
        <v>45.846647097796776</v>
      </c>
      <c r="M387" s="53"/>
    </row>
    <row r="388" spans="1:14">
      <c r="A388" s="69" t="s">
        <v>397</v>
      </c>
      <c r="B388" s="69" t="s">
        <v>715</v>
      </c>
      <c r="C388" s="69" t="s">
        <v>697</v>
      </c>
      <c r="D388" s="71" t="s">
        <v>696</v>
      </c>
      <c r="E388" s="70">
        <v>138</v>
      </c>
      <c r="F388" s="70">
        <v>1508</v>
      </c>
      <c r="G388" s="66">
        <v>2350</v>
      </c>
      <c r="M388" s="53"/>
    </row>
    <row r="389" spans="1:14">
      <c r="A389" s="69" t="s">
        <v>397</v>
      </c>
      <c r="B389" s="69" t="s">
        <v>714</v>
      </c>
      <c r="C389" s="69" t="s">
        <v>697</v>
      </c>
      <c r="D389" s="71" t="s">
        <v>696</v>
      </c>
      <c r="E389" s="70">
        <v>377</v>
      </c>
      <c r="F389" s="70">
        <v>3682</v>
      </c>
      <c r="G389" s="66">
        <v>2450</v>
      </c>
      <c r="I389" s="59" t="s">
        <v>406</v>
      </c>
      <c r="J389" s="126">
        <f>SUM(E581)/3.2808^2</f>
        <v>8.8260034470987705</v>
      </c>
      <c r="K389" s="126">
        <f>SUM(F581)/3.2808^3</f>
        <v>24.551601626800373</v>
      </c>
      <c r="M389" s="9">
        <v>4.3339999999999996</v>
      </c>
    </row>
    <row r="390" spans="1:14" s="53" customFormat="1">
      <c r="A390" s="69" t="s">
        <v>397</v>
      </c>
      <c r="B390" s="69" t="s">
        <v>713</v>
      </c>
      <c r="C390" s="69" t="s">
        <v>697</v>
      </c>
      <c r="D390" s="71" t="s">
        <v>696</v>
      </c>
      <c r="E390" s="70">
        <v>320</v>
      </c>
      <c r="F390" s="70">
        <v>3081</v>
      </c>
      <c r="G390" s="66">
        <v>2450</v>
      </c>
      <c r="I390" s="52"/>
      <c r="J390" s="52"/>
      <c r="K390" s="52"/>
      <c r="L390" s="52"/>
      <c r="N390" s="52"/>
    </row>
    <row r="391" spans="1:14" s="53" customFormat="1">
      <c r="A391" s="69" t="s">
        <v>397</v>
      </c>
      <c r="B391" s="69" t="s">
        <v>712</v>
      </c>
      <c r="C391" s="69" t="s">
        <v>697</v>
      </c>
      <c r="D391" s="71" t="s">
        <v>696</v>
      </c>
      <c r="E391" s="70">
        <v>661</v>
      </c>
      <c r="F391" s="70">
        <v>4239</v>
      </c>
      <c r="G391" s="66">
        <v>3150</v>
      </c>
      <c r="I391" s="52"/>
      <c r="J391" s="52"/>
      <c r="K391" s="52"/>
      <c r="L391" s="52"/>
      <c r="M391" s="8">
        <v>4.34</v>
      </c>
      <c r="N391" s="52"/>
    </row>
    <row r="392" spans="1:14" s="53" customFormat="1">
      <c r="A392" s="69" t="s">
        <v>397</v>
      </c>
      <c r="B392" s="69" t="s">
        <v>711</v>
      </c>
      <c r="C392" s="69" t="s">
        <v>697</v>
      </c>
      <c r="D392" s="71" t="s">
        <v>696</v>
      </c>
      <c r="E392" s="70">
        <v>75</v>
      </c>
      <c r="F392" s="70">
        <v>823</v>
      </c>
      <c r="G392" s="66">
        <v>3250</v>
      </c>
      <c r="I392" s="52"/>
      <c r="J392" s="52"/>
      <c r="K392" s="52"/>
      <c r="L392" s="52"/>
      <c r="M392" s="9">
        <v>4.3410000000000002</v>
      </c>
      <c r="N392" s="52"/>
    </row>
    <row r="393" spans="1:14" s="53" customFormat="1">
      <c r="A393" s="69" t="s">
        <v>383</v>
      </c>
      <c r="B393" s="69" t="s">
        <v>710</v>
      </c>
      <c r="C393" s="69" t="s">
        <v>697</v>
      </c>
      <c r="D393" s="71" t="s">
        <v>696</v>
      </c>
      <c r="E393" s="70">
        <v>67</v>
      </c>
      <c r="F393" s="70">
        <v>680</v>
      </c>
      <c r="G393" s="66">
        <v>1340</v>
      </c>
      <c r="I393" s="59" t="s">
        <v>403</v>
      </c>
      <c r="J393" s="126">
        <f>SUM(E582)/3.2808^2</f>
        <v>26.756726239625745</v>
      </c>
      <c r="K393" s="126">
        <f>SUM(F582)/3.2808^3</f>
        <v>77.364447110056076</v>
      </c>
      <c r="M393" s="9">
        <v>4.3419999999999996</v>
      </c>
      <c r="N393" s="52"/>
    </row>
    <row r="394" spans="1:14" s="53" customFormat="1">
      <c r="A394" s="69" t="s">
        <v>383</v>
      </c>
      <c r="B394" s="69" t="s">
        <v>709</v>
      </c>
      <c r="C394" s="69" t="s">
        <v>697</v>
      </c>
      <c r="D394" s="71" t="s">
        <v>696</v>
      </c>
      <c r="E394" s="70">
        <v>121</v>
      </c>
      <c r="F394" s="70">
        <v>1163</v>
      </c>
      <c r="G394" s="66">
        <v>3240</v>
      </c>
      <c r="I394" s="52"/>
      <c r="J394" s="52"/>
      <c r="K394" s="52"/>
      <c r="M394" s="52"/>
      <c r="N394" s="52"/>
    </row>
    <row r="395" spans="1:14" s="53" customFormat="1">
      <c r="A395" s="69" t="s">
        <v>383</v>
      </c>
      <c r="B395" s="69" t="s">
        <v>708</v>
      </c>
      <c r="C395" s="69" t="s">
        <v>697</v>
      </c>
      <c r="D395" s="71" t="s">
        <v>696</v>
      </c>
      <c r="E395" s="70">
        <v>169</v>
      </c>
      <c r="F395" s="70">
        <v>1547</v>
      </c>
      <c r="G395" s="66">
        <v>3240</v>
      </c>
      <c r="I395" s="52"/>
      <c r="J395" s="52"/>
      <c r="K395" s="52"/>
      <c r="M395" s="8">
        <v>4.3499999999999996</v>
      </c>
      <c r="N395" s="52"/>
    </row>
    <row r="396" spans="1:14">
      <c r="A396" s="81" t="s">
        <v>383</v>
      </c>
      <c r="B396" s="81" t="s">
        <v>707</v>
      </c>
      <c r="C396" s="81" t="s">
        <v>697</v>
      </c>
      <c r="D396" s="80" t="s">
        <v>696</v>
      </c>
      <c r="E396" s="79">
        <v>244</v>
      </c>
      <c r="F396" s="79">
        <v>2277</v>
      </c>
      <c r="G396" s="78">
        <v>3340</v>
      </c>
      <c r="I396" s="59" t="s">
        <v>371</v>
      </c>
      <c r="J396" s="126">
        <f>SUM(E583:E600)/3.2808^2</f>
        <v>307.79525705513919</v>
      </c>
      <c r="K396" s="126">
        <f>SUM(F583:F600)/3.2808^3</f>
        <v>861.91130186265627</v>
      </c>
      <c r="M396" s="8">
        <v>4.3600000000000003</v>
      </c>
    </row>
    <row r="397" spans="1:14">
      <c r="A397" s="69" t="s">
        <v>383</v>
      </c>
      <c r="B397" s="69" t="s">
        <v>706</v>
      </c>
      <c r="C397" s="69" t="s">
        <v>697</v>
      </c>
      <c r="D397" s="71" t="s">
        <v>696</v>
      </c>
      <c r="E397" s="70">
        <v>206</v>
      </c>
      <c r="F397" s="70">
        <v>1925</v>
      </c>
      <c r="G397" s="66">
        <v>3340</v>
      </c>
      <c r="I397" s="53"/>
      <c r="J397" s="53"/>
      <c r="K397" s="53"/>
    </row>
    <row r="398" spans="1:14">
      <c r="A398" s="77" t="s">
        <v>383</v>
      </c>
      <c r="B398" s="77" t="s">
        <v>705</v>
      </c>
      <c r="C398" s="77" t="s">
        <v>697</v>
      </c>
      <c r="D398" s="76" t="s">
        <v>696</v>
      </c>
      <c r="E398" s="75">
        <v>508</v>
      </c>
      <c r="F398" s="75">
        <v>4658</v>
      </c>
      <c r="G398" s="74">
        <v>3440</v>
      </c>
      <c r="I398" s="53"/>
      <c r="J398" s="53"/>
      <c r="K398" s="53"/>
    </row>
    <row r="399" spans="1:14">
      <c r="A399" s="69" t="s">
        <v>383</v>
      </c>
      <c r="B399" s="69" t="s">
        <v>704</v>
      </c>
      <c r="C399" s="69" t="s">
        <v>697</v>
      </c>
      <c r="D399" s="71" t="s">
        <v>696</v>
      </c>
      <c r="E399" s="70">
        <v>36</v>
      </c>
      <c r="F399" s="70">
        <v>327</v>
      </c>
      <c r="G399" s="66">
        <v>3540</v>
      </c>
      <c r="I399" s="53"/>
      <c r="J399" s="53"/>
      <c r="K399" s="53"/>
      <c r="M399" s="32"/>
    </row>
    <row r="400" spans="1:14">
      <c r="A400" s="69" t="s">
        <v>383</v>
      </c>
      <c r="B400" s="69" t="s">
        <v>703</v>
      </c>
      <c r="C400" s="69" t="s">
        <v>697</v>
      </c>
      <c r="D400" s="71" t="s">
        <v>696</v>
      </c>
      <c r="E400" s="70">
        <v>95</v>
      </c>
      <c r="F400" s="70">
        <v>1021</v>
      </c>
      <c r="G400" s="66">
        <v>3540</v>
      </c>
    </row>
    <row r="401" spans="1:14">
      <c r="A401" s="69" t="s">
        <v>393</v>
      </c>
      <c r="B401" s="69" t="s">
        <v>702</v>
      </c>
      <c r="C401" s="69" t="s">
        <v>697</v>
      </c>
      <c r="D401" s="71" t="s">
        <v>696</v>
      </c>
      <c r="E401" s="70">
        <v>74</v>
      </c>
      <c r="F401" s="70">
        <v>637</v>
      </c>
      <c r="G401" s="66">
        <v>3230</v>
      </c>
    </row>
    <row r="402" spans="1:14">
      <c r="A402" s="69" t="s">
        <v>393</v>
      </c>
      <c r="B402" s="69" t="s">
        <v>701</v>
      </c>
      <c r="C402" s="69" t="s">
        <v>697</v>
      </c>
      <c r="D402" s="71" t="s">
        <v>696</v>
      </c>
      <c r="E402" s="70">
        <v>106</v>
      </c>
      <c r="F402" s="70">
        <v>915</v>
      </c>
      <c r="G402" s="66">
        <v>3230</v>
      </c>
    </row>
    <row r="403" spans="1:14">
      <c r="A403" s="69" t="s">
        <v>451</v>
      </c>
      <c r="B403" s="69" t="s">
        <v>700</v>
      </c>
      <c r="C403" s="69" t="s">
        <v>697</v>
      </c>
      <c r="D403" s="71" t="s">
        <v>696</v>
      </c>
      <c r="E403" s="70">
        <v>123</v>
      </c>
      <c r="F403" s="70">
        <v>1234</v>
      </c>
      <c r="G403" s="66">
        <v>1220</v>
      </c>
    </row>
    <row r="404" spans="1:14">
      <c r="A404" s="69" t="s">
        <v>451</v>
      </c>
      <c r="B404" s="69" t="s">
        <v>699</v>
      </c>
      <c r="C404" s="69" t="s">
        <v>697</v>
      </c>
      <c r="D404" s="71" t="s">
        <v>696</v>
      </c>
      <c r="E404" s="70">
        <v>89</v>
      </c>
      <c r="F404" s="70">
        <v>807</v>
      </c>
      <c r="G404" s="66">
        <v>1420</v>
      </c>
      <c r="L404" s="53"/>
    </row>
    <row r="405" spans="1:14">
      <c r="A405" s="69" t="s">
        <v>451</v>
      </c>
      <c r="B405" s="69" t="s">
        <v>698</v>
      </c>
      <c r="C405" s="69" t="s">
        <v>697</v>
      </c>
      <c r="D405" s="71" t="s">
        <v>696</v>
      </c>
      <c r="E405" s="70">
        <v>58</v>
      </c>
      <c r="F405" s="70">
        <v>433</v>
      </c>
      <c r="G405" s="66">
        <v>3420</v>
      </c>
      <c r="L405" s="53"/>
    </row>
    <row r="406" spans="1:14">
      <c r="A406" s="69" t="s">
        <v>374</v>
      </c>
      <c r="B406" s="69" t="s">
        <v>695</v>
      </c>
      <c r="C406" s="69" t="s">
        <v>673</v>
      </c>
      <c r="D406" s="71" t="s">
        <v>670</v>
      </c>
      <c r="E406" s="70">
        <v>46</v>
      </c>
      <c r="F406" s="70">
        <v>747</v>
      </c>
      <c r="G406" s="66">
        <v>4610</v>
      </c>
      <c r="L406" s="53"/>
    </row>
    <row r="407" spans="1:14">
      <c r="A407" s="69" t="s">
        <v>397</v>
      </c>
      <c r="B407" s="69" t="s">
        <v>694</v>
      </c>
      <c r="C407" s="69" t="s">
        <v>673</v>
      </c>
      <c r="D407" s="71" t="s">
        <v>670</v>
      </c>
      <c r="E407" s="70">
        <v>36</v>
      </c>
      <c r="F407" s="70">
        <v>326</v>
      </c>
      <c r="G407" s="66">
        <v>2450</v>
      </c>
      <c r="L407" s="53"/>
    </row>
    <row r="408" spans="1:14">
      <c r="A408" s="69" t="s">
        <v>397</v>
      </c>
      <c r="B408" s="69" t="s">
        <v>693</v>
      </c>
      <c r="C408" s="69" t="s">
        <v>673</v>
      </c>
      <c r="D408" s="71" t="s">
        <v>670</v>
      </c>
      <c r="E408" s="70">
        <v>16</v>
      </c>
      <c r="F408" s="70">
        <v>148</v>
      </c>
      <c r="G408" s="66">
        <v>3150</v>
      </c>
      <c r="I408" s="53"/>
      <c r="J408" s="53"/>
      <c r="K408" s="53"/>
      <c r="L408" s="53"/>
    </row>
    <row r="409" spans="1:14">
      <c r="A409" s="69" t="s">
        <v>397</v>
      </c>
      <c r="B409" s="69" t="s">
        <v>692</v>
      </c>
      <c r="C409" s="69" t="s">
        <v>673</v>
      </c>
      <c r="D409" s="71" t="s">
        <v>670</v>
      </c>
      <c r="E409" s="70">
        <v>40</v>
      </c>
      <c r="F409" s="70">
        <v>360</v>
      </c>
      <c r="G409" s="66">
        <v>3250</v>
      </c>
    </row>
    <row r="410" spans="1:14">
      <c r="A410" s="69" t="s">
        <v>397</v>
      </c>
      <c r="B410" s="69" t="s">
        <v>691</v>
      </c>
      <c r="C410" s="69" t="s">
        <v>673</v>
      </c>
      <c r="D410" s="71" t="s">
        <v>670</v>
      </c>
      <c r="E410" s="70">
        <v>26</v>
      </c>
      <c r="F410" s="70">
        <v>235</v>
      </c>
      <c r="G410" s="66">
        <v>3250</v>
      </c>
    </row>
    <row r="411" spans="1:14">
      <c r="A411" s="69" t="s">
        <v>383</v>
      </c>
      <c r="B411" s="69" t="s">
        <v>690</v>
      </c>
      <c r="C411" s="69" t="s">
        <v>673</v>
      </c>
      <c r="D411" s="71" t="s">
        <v>670</v>
      </c>
      <c r="E411" s="70">
        <v>93</v>
      </c>
      <c r="F411" s="70">
        <v>1049</v>
      </c>
      <c r="G411" s="66">
        <v>1440</v>
      </c>
      <c r="M411" s="53"/>
    </row>
    <row r="412" spans="1:14">
      <c r="A412" s="69" t="s">
        <v>383</v>
      </c>
      <c r="B412" s="69" t="s">
        <v>689</v>
      </c>
      <c r="C412" s="69" t="s">
        <v>673</v>
      </c>
      <c r="D412" s="71" t="s">
        <v>670</v>
      </c>
      <c r="E412" s="70">
        <v>155</v>
      </c>
      <c r="F412" s="70">
        <v>1599</v>
      </c>
      <c r="G412" s="66">
        <v>2240</v>
      </c>
      <c r="M412" s="53"/>
    </row>
    <row r="413" spans="1:14">
      <c r="A413" s="69" t="s">
        <v>383</v>
      </c>
      <c r="B413" s="69" t="s">
        <v>688</v>
      </c>
      <c r="C413" s="69" t="s">
        <v>673</v>
      </c>
      <c r="D413" s="71" t="s">
        <v>670</v>
      </c>
      <c r="E413" s="70">
        <v>36</v>
      </c>
      <c r="F413" s="70">
        <v>324</v>
      </c>
      <c r="G413" s="66">
        <v>2340</v>
      </c>
      <c r="M413" s="53"/>
    </row>
    <row r="414" spans="1:14">
      <c r="A414" s="69" t="s">
        <v>383</v>
      </c>
      <c r="B414" s="69" t="s">
        <v>687</v>
      </c>
      <c r="C414" s="69" t="s">
        <v>673</v>
      </c>
      <c r="D414" s="71" t="s">
        <v>670</v>
      </c>
      <c r="E414" s="70">
        <v>75</v>
      </c>
      <c r="F414" s="70">
        <v>678</v>
      </c>
      <c r="G414" s="66">
        <v>3140</v>
      </c>
      <c r="M414" s="53"/>
    </row>
    <row r="415" spans="1:14">
      <c r="A415" s="69" t="s">
        <v>383</v>
      </c>
      <c r="B415" s="69" t="s">
        <v>686</v>
      </c>
      <c r="C415" s="69" t="s">
        <v>673</v>
      </c>
      <c r="D415" s="71" t="s">
        <v>670</v>
      </c>
      <c r="E415" s="70">
        <v>63</v>
      </c>
      <c r="F415" s="70">
        <v>576</v>
      </c>
      <c r="G415" s="66">
        <v>3140</v>
      </c>
      <c r="M415" s="53"/>
    </row>
    <row r="416" spans="1:14" s="53" customFormat="1">
      <c r="A416" s="69" t="s">
        <v>383</v>
      </c>
      <c r="B416" s="69" t="s">
        <v>685</v>
      </c>
      <c r="C416" s="69" t="s">
        <v>673</v>
      </c>
      <c r="D416" s="71" t="s">
        <v>670</v>
      </c>
      <c r="E416" s="70">
        <v>10</v>
      </c>
      <c r="F416" s="70">
        <v>92</v>
      </c>
      <c r="G416" s="66">
        <v>3540</v>
      </c>
      <c r="I416" s="52"/>
      <c r="J416" s="52"/>
      <c r="K416" s="52"/>
      <c r="L416" s="52"/>
      <c r="N416" s="52"/>
    </row>
    <row r="417" spans="1:14" s="53" customFormat="1">
      <c r="A417" s="69" t="s">
        <v>393</v>
      </c>
      <c r="B417" s="69" t="s">
        <v>684</v>
      </c>
      <c r="C417" s="69" t="s">
        <v>673</v>
      </c>
      <c r="D417" s="71" t="s">
        <v>670</v>
      </c>
      <c r="E417" s="70">
        <v>16</v>
      </c>
      <c r="F417" s="70">
        <v>512</v>
      </c>
      <c r="G417" s="66">
        <v>1230</v>
      </c>
      <c r="I417" s="52"/>
      <c r="J417" s="52"/>
      <c r="K417" s="52"/>
      <c r="L417" s="52"/>
      <c r="N417" s="52"/>
    </row>
    <row r="418" spans="1:14" s="53" customFormat="1">
      <c r="A418" s="69" t="s">
        <v>393</v>
      </c>
      <c r="B418" s="69" t="s">
        <v>683</v>
      </c>
      <c r="C418" s="69" t="s">
        <v>673</v>
      </c>
      <c r="D418" s="71" t="s">
        <v>670</v>
      </c>
      <c r="E418" s="70">
        <v>29</v>
      </c>
      <c r="F418" s="70">
        <v>679</v>
      </c>
      <c r="G418" s="66">
        <v>1330</v>
      </c>
      <c r="I418" s="52"/>
      <c r="J418" s="52"/>
      <c r="K418" s="52"/>
      <c r="L418" s="52"/>
      <c r="N418" s="52"/>
    </row>
    <row r="419" spans="1:14" s="53" customFormat="1">
      <c r="A419" s="69" t="s">
        <v>393</v>
      </c>
      <c r="B419" s="69" t="s">
        <v>682</v>
      </c>
      <c r="C419" s="69" t="s">
        <v>673</v>
      </c>
      <c r="D419" s="71" t="s">
        <v>670</v>
      </c>
      <c r="E419" s="70">
        <v>15</v>
      </c>
      <c r="F419" s="70">
        <v>125</v>
      </c>
      <c r="G419" s="66">
        <v>1430</v>
      </c>
      <c r="I419" s="52"/>
      <c r="J419" s="52"/>
      <c r="K419" s="52"/>
      <c r="L419" s="52"/>
      <c r="N419" s="52"/>
    </row>
    <row r="420" spans="1:14" s="53" customFormat="1">
      <c r="A420" s="83" t="s">
        <v>393</v>
      </c>
      <c r="B420" s="83" t="s">
        <v>681</v>
      </c>
      <c r="C420" s="83" t="s">
        <v>673</v>
      </c>
      <c r="D420" s="71">
        <v>3.8210299999999999</v>
      </c>
      <c r="E420" s="70">
        <v>59</v>
      </c>
      <c r="F420" s="70">
        <v>730</v>
      </c>
      <c r="G420" s="66">
        <v>1430</v>
      </c>
      <c r="I420" s="52"/>
      <c r="J420" s="52"/>
      <c r="K420" s="52"/>
      <c r="L420" s="52"/>
      <c r="M420" s="52"/>
      <c r="N420" s="52"/>
    </row>
    <row r="421" spans="1:14" s="53" customFormat="1">
      <c r="A421" s="69" t="s">
        <v>393</v>
      </c>
      <c r="B421" s="69" t="s">
        <v>680</v>
      </c>
      <c r="C421" s="69" t="s">
        <v>673</v>
      </c>
      <c r="D421" s="71" t="s">
        <v>670</v>
      </c>
      <c r="E421" s="70">
        <v>101</v>
      </c>
      <c r="F421" s="70">
        <v>2099</v>
      </c>
      <c r="G421" s="66">
        <v>1430</v>
      </c>
      <c r="I421" s="52"/>
      <c r="J421" s="52"/>
      <c r="K421" s="52"/>
      <c r="L421" s="52"/>
      <c r="N421" s="52"/>
    </row>
    <row r="422" spans="1:14" s="53" customFormat="1">
      <c r="A422" s="69" t="s">
        <v>393</v>
      </c>
      <c r="B422" s="69" t="s">
        <v>679</v>
      </c>
      <c r="C422" s="69" t="s">
        <v>673</v>
      </c>
      <c r="D422" s="71" t="s">
        <v>670</v>
      </c>
      <c r="E422" s="70">
        <v>54</v>
      </c>
      <c r="F422" s="70">
        <v>1200</v>
      </c>
      <c r="G422" s="66">
        <v>2130</v>
      </c>
      <c r="I422" s="52"/>
      <c r="J422" s="52"/>
      <c r="K422" s="52"/>
      <c r="L422" s="52"/>
      <c r="N422" s="52"/>
    </row>
    <row r="423" spans="1:14" s="53" customFormat="1">
      <c r="A423" s="69" t="s">
        <v>393</v>
      </c>
      <c r="B423" s="69" t="s">
        <v>678</v>
      </c>
      <c r="C423" s="69" t="s">
        <v>673</v>
      </c>
      <c r="D423" s="71" t="s">
        <v>670</v>
      </c>
      <c r="E423" s="70">
        <v>40</v>
      </c>
      <c r="F423" s="70">
        <v>314</v>
      </c>
      <c r="G423" s="66">
        <v>2130</v>
      </c>
      <c r="I423" s="52"/>
      <c r="J423" s="52"/>
      <c r="K423" s="52"/>
      <c r="L423" s="52"/>
      <c r="M423" s="52"/>
      <c r="N423" s="52"/>
    </row>
    <row r="424" spans="1:14" s="53" customFormat="1">
      <c r="A424" s="69" t="s">
        <v>393</v>
      </c>
      <c r="B424" s="69" t="s">
        <v>677</v>
      </c>
      <c r="C424" s="69" t="s">
        <v>673</v>
      </c>
      <c r="D424" s="71" t="s">
        <v>670</v>
      </c>
      <c r="E424" s="70">
        <v>49</v>
      </c>
      <c r="F424" s="70">
        <v>502</v>
      </c>
      <c r="G424" s="66">
        <v>2330</v>
      </c>
      <c r="I424" s="52"/>
      <c r="J424" s="52"/>
      <c r="K424" s="52"/>
      <c r="L424" s="52"/>
      <c r="M424" s="52"/>
      <c r="N424" s="52"/>
    </row>
    <row r="425" spans="1:14" s="53" customFormat="1">
      <c r="A425" s="69" t="s">
        <v>393</v>
      </c>
      <c r="B425" s="69" t="s">
        <v>676</v>
      </c>
      <c r="C425" s="69" t="s">
        <v>673</v>
      </c>
      <c r="D425" s="71" t="s">
        <v>670</v>
      </c>
      <c r="E425" s="70">
        <v>43</v>
      </c>
      <c r="F425" s="70">
        <v>280</v>
      </c>
      <c r="G425" s="66">
        <v>2330</v>
      </c>
      <c r="I425" s="52"/>
      <c r="J425" s="52"/>
      <c r="K425" s="52"/>
      <c r="L425" s="52"/>
      <c r="M425" s="52"/>
      <c r="N425" s="52"/>
    </row>
    <row r="426" spans="1:14" s="53" customFormat="1">
      <c r="A426" s="69" t="s">
        <v>393</v>
      </c>
      <c r="B426" s="69" t="s">
        <v>675</v>
      </c>
      <c r="C426" s="69" t="s">
        <v>673</v>
      </c>
      <c r="D426" s="71" t="s">
        <v>670</v>
      </c>
      <c r="E426" s="70">
        <v>51</v>
      </c>
      <c r="F426" s="70">
        <v>453</v>
      </c>
      <c r="G426" s="66">
        <v>3130</v>
      </c>
      <c r="I426" s="52"/>
      <c r="J426" s="52"/>
      <c r="K426" s="52"/>
      <c r="L426" s="52"/>
      <c r="M426" s="52"/>
      <c r="N426" s="52"/>
    </row>
    <row r="427" spans="1:14">
      <c r="A427" s="69" t="s">
        <v>393</v>
      </c>
      <c r="B427" s="69" t="s">
        <v>674</v>
      </c>
      <c r="C427" s="69" t="s">
        <v>673</v>
      </c>
      <c r="D427" s="71" t="s">
        <v>670</v>
      </c>
      <c r="E427" s="70">
        <v>74</v>
      </c>
      <c r="F427" s="70">
        <v>635</v>
      </c>
      <c r="G427" s="66">
        <v>3130</v>
      </c>
      <c r="I427" s="53"/>
      <c r="J427" s="53"/>
      <c r="K427" s="53"/>
      <c r="L427" s="53"/>
    </row>
    <row r="428" spans="1:14">
      <c r="A428" s="69" t="s">
        <v>393</v>
      </c>
      <c r="B428" s="69" t="s">
        <v>672</v>
      </c>
      <c r="C428" s="69" t="s">
        <v>671</v>
      </c>
      <c r="D428" s="71" t="s">
        <v>670</v>
      </c>
      <c r="E428" s="70">
        <v>16</v>
      </c>
      <c r="F428" s="70">
        <v>168</v>
      </c>
      <c r="G428" s="66">
        <v>3130</v>
      </c>
      <c r="I428" s="53"/>
      <c r="J428" s="53"/>
      <c r="K428" s="53"/>
      <c r="L428" s="53"/>
    </row>
    <row r="429" spans="1:14">
      <c r="A429" s="69" t="s">
        <v>383</v>
      </c>
      <c r="B429" s="69" t="s">
        <v>669</v>
      </c>
      <c r="C429" s="69" t="s">
        <v>663</v>
      </c>
      <c r="D429" s="71" t="s">
        <v>662</v>
      </c>
      <c r="E429" s="70">
        <v>16</v>
      </c>
      <c r="F429" s="70">
        <v>289</v>
      </c>
      <c r="G429" s="66">
        <v>3140</v>
      </c>
      <c r="I429" s="53"/>
      <c r="J429" s="53"/>
      <c r="K429" s="53"/>
      <c r="L429" s="53"/>
    </row>
    <row r="430" spans="1:14">
      <c r="A430" s="69" t="s">
        <v>383</v>
      </c>
      <c r="B430" s="69" t="s">
        <v>668</v>
      </c>
      <c r="C430" s="69" t="s">
        <v>663</v>
      </c>
      <c r="D430" s="71" t="s">
        <v>662</v>
      </c>
      <c r="E430" s="70">
        <v>20</v>
      </c>
      <c r="F430" s="70">
        <v>343</v>
      </c>
      <c r="G430" s="66">
        <v>3140</v>
      </c>
      <c r="I430" s="53"/>
      <c r="J430" s="53"/>
      <c r="K430" s="53"/>
      <c r="L430" s="53"/>
    </row>
    <row r="431" spans="1:14">
      <c r="A431" s="69" t="s">
        <v>451</v>
      </c>
      <c r="B431" s="69" t="s">
        <v>667</v>
      </c>
      <c r="C431" s="69" t="s">
        <v>663</v>
      </c>
      <c r="D431" s="71" t="s">
        <v>662</v>
      </c>
      <c r="E431" s="70">
        <v>13</v>
      </c>
      <c r="F431" s="70">
        <v>645</v>
      </c>
      <c r="G431" s="66">
        <v>1420</v>
      </c>
      <c r="I431" s="53"/>
      <c r="J431" s="53"/>
      <c r="K431" s="53"/>
      <c r="L431" s="53"/>
    </row>
    <row r="432" spans="1:14">
      <c r="A432" s="69" t="s">
        <v>451</v>
      </c>
      <c r="B432" s="69" t="s">
        <v>666</v>
      </c>
      <c r="C432" s="69" t="s">
        <v>663</v>
      </c>
      <c r="D432" s="71" t="s">
        <v>662</v>
      </c>
      <c r="E432" s="70">
        <v>23</v>
      </c>
      <c r="F432" s="70">
        <v>867</v>
      </c>
      <c r="G432" s="66">
        <v>2320</v>
      </c>
      <c r="I432" s="53"/>
      <c r="J432" s="53"/>
      <c r="K432" s="53"/>
      <c r="L432" s="53"/>
    </row>
    <row r="433" spans="1:13">
      <c r="A433" s="69" t="s">
        <v>451</v>
      </c>
      <c r="B433" s="69" t="s">
        <v>665</v>
      </c>
      <c r="C433" s="69" t="s">
        <v>663</v>
      </c>
      <c r="D433" s="71" t="s">
        <v>662</v>
      </c>
      <c r="E433" s="70">
        <v>18</v>
      </c>
      <c r="F433" s="70">
        <v>622</v>
      </c>
      <c r="G433" s="66">
        <v>2320</v>
      </c>
      <c r="I433" s="53"/>
      <c r="J433" s="53"/>
      <c r="K433" s="53"/>
      <c r="L433" s="53"/>
    </row>
    <row r="434" spans="1:13">
      <c r="A434" s="69" t="s">
        <v>451</v>
      </c>
      <c r="B434" s="69" t="s">
        <v>664</v>
      </c>
      <c r="C434" s="69" t="s">
        <v>663</v>
      </c>
      <c r="D434" s="71" t="s">
        <v>662</v>
      </c>
      <c r="E434" s="70">
        <v>18</v>
      </c>
      <c r="F434" s="70">
        <v>625</v>
      </c>
      <c r="G434" s="66">
        <v>2420</v>
      </c>
      <c r="I434" s="53"/>
      <c r="J434" s="53"/>
      <c r="K434" s="53"/>
      <c r="L434" s="53"/>
      <c r="M434" s="53"/>
    </row>
    <row r="435" spans="1:13">
      <c r="A435" s="69"/>
      <c r="B435" s="69"/>
      <c r="C435" s="69"/>
      <c r="D435" s="68" t="s">
        <v>370</v>
      </c>
      <c r="E435" s="67">
        <f>SUM(E355:E434)</f>
        <v>11017</v>
      </c>
      <c r="F435" s="67">
        <f>SUM(F355:F434)</f>
        <v>113012</v>
      </c>
      <c r="G435" s="66"/>
      <c r="I435" s="53"/>
      <c r="J435" s="53"/>
      <c r="K435" s="53"/>
      <c r="L435" s="53"/>
      <c r="M435" s="53"/>
    </row>
    <row r="436" spans="1:13">
      <c r="A436" s="69"/>
      <c r="B436" s="69"/>
      <c r="C436" s="69"/>
      <c r="D436" s="71"/>
      <c r="E436" s="70"/>
      <c r="F436" s="70"/>
      <c r="G436" s="66"/>
      <c r="I436" s="53"/>
      <c r="J436" s="53"/>
      <c r="K436" s="53"/>
      <c r="L436" s="53"/>
    </row>
    <row r="437" spans="1:13">
      <c r="A437" s="82" t="s">
        <v>661</v>
      </c>
      <c r="B437" s="69"/>
      <c r="C437" s="69"/>
      <c r="D437" s="71"/>
      <c r="E437" s="70"/>
      <c r="F437" s="70"/>
      <c r="G437" s="66"/>
    </row>
    <row r="438" spans="1:13">
      <c r="A438" s="69" t="s">
        <v>451</v>
      </c>
      <c r="B438" s="69" t="s">
        <v>660</v>
      </c>
      <c r="C438" s="69" t="s">
        <v>659</v>
      </c>
      <c r="D438" s="71" t="s">
        <v>619</v>
      </c>
      <c r="E438" s="70">
        <v>0</v>
      </c>
      <c r="F438" s="70">
        <v>1613</v>
      </c>
      <c r="G438" s="66">
        <v>1420</v>
      </c>
    </row>
    <row r="439" spans="1:13">
      <c r="A439" s="69" t="s">
        <v>451</v>
      </c>
      <c r="B439" s="69" t="s">
        <v>658</v>
      </c>
      <c r="C439" s="69" t="s">
        <v>657</v>
      </c>
      <c r="D439" s="71" t="s">
        <v>619</v>
      </c>
      <c r="E439" s="70">
        <v>0</v>
      </c>
      <c r="F439" s="70">
        <v>1613</v>
      </c>
      <c r="G439" s="66">
        <v>1420</v>
      </c>
    </row>
    <row r="440" spans="1:13">
      <c r="A440" s="69" t="s">
        <v>451</v>
      </c>
      <c r="B440" s="69" t="s">
        <v>656</v>
      </c>
      <c r="C440" s="69" t="s">
        <v>655</v>
      </c>
      <c r="D440" s="71" t="s">
        <v>619</v>
      </c>
      <c r="E440" s="70">
        <v>0</v>
      </c>
      <c r="F440" s="70">
        <v>3116</v>
      </c>
      <c r="G440" s="66">
        <v>2220</v>
      </c>
    </row>
    <row r="441" spans="1:13">
      <c r="A441" s="69" t="s">
        <v>447</v>
      </c>
      <c r="B441" s="69" t="s">
        <v>654</v>
      </c>
      <c r="C441" s="69" t="s">
        <v>653</v>
      </c>
      <c r="D441" s="71" t="s">
        <v>619</v>
      </c>
      <c r="E441" s="70">
        <v>0</v>
      </c>
      <c r="F441" s="70">
        <v>2329</v>
      </c>
      <c r="G441" s="66">
        <v>2310</v>
      </c>
      <c r="M441" s="53"/>
    </row>
    <row r="442" spans="1:13">
      <c r="A442" s="69" t="s">
        <v>447</v>
      </c>
      <c r="B442" s="69" t="s">
        <v>652</v>
      </c>
      <c r="C442" s="69" t="s">
        <v>651</v>
      </c>
      <c r="D442" s="71" t="s">
        <v>619</v>
      </c>
      <c r="E442" s="70">
        <v>0</v>
      </c>
      <c r="F442" s="70">
        <v>3105</v>
      </c>
      <c r="G442" s="66">
        <v>3220</v>
      </c>
      <c r="M442" s="53"/>
    </row>
    <row r="443" spans="1:13">
      <c r="A443" s="69" t="s">
        <v>447</v>
      </c>
      <c r="B443" s="69" t="s">
        <v>650</v>
      </c>
      <c r="C443" s="69" t="s">
        <v>649</v>
      </c>
      <c r="D443" s="71" t="s">
        <v>619</v>
      </c>
      <c r="E443" s="70">
        <v>0</v>
      </c>
      <c r="F443" s="70">
        <v>3067</v>
      </c>
      <c r="G443" s="66">
        <v>3220</v>
      </c>
      <c r="M443" s="53"/>
    </row>
    <row r="444" spans="1:13">
      <c r="A444" s="69" t="s">
        <v>451</v>
      </c>
      <c r="B444" s="69" t="s">
        <v>648</v>
      </c>
      <c r="C444" s="69" t="s">
        <v>644</v>
      </c>
      <c r="D444" s="71" t="s">
        <v>619</v>
      </c>
      <c r="E444" s="70">
        <v>0</v>
      </c>
      <c r="F444" s="70">
        <v>3088</v>
      </c>
      <c r="G444" s="66">
        <v>2320</v>
      </c>
      <c r="M444" s="53"/>
    </row>
    <row r="445" spans="1:13">
      <c r="A445" s="69" t="s">
        <v>451</v>
      </c>
      <c r="B445" s="69" t="s">
        <v>647</v>
      </c>
      <c r="C445" s="69" t="s">
        <v>644</v>
      </c>
      <c r="D445" s="71" t="s">
        <v>619</v>
      </c>
      <c r="E445" s="70">
        <v>0</v>
      </c>
      <c r="F445" s="70">
        <v>2427</v>
      </c>
      <c r="G445" s="66">
        <v>2320</v>
      </c>
      <c r="M445" s="53"/>
    </row>
    <row r="446" spans="1:13">
      <c r="A446" s="69" t="s">
        <v>451</v>
      </c>
      <c r="B446" s="69" t="s">
        <v>646</v>
      </c>
      <c r="C446" s="69" t="s">
        <v>644</v>
      </c>
      <c r="D446" s="71" t="s">
        <v>619</v>
      </c>
      <c r="E446" s="70">
        <v>0</v>
      </c>
      <c r="F446" s="70">
        <v>2430</v>
      </c>
      <c r="G446" s="66">
        <v>3120</v>
      </c>
    </row>
    <row r="447" spans="1:13">
      <c r="A447" s="69" t="s">
        <v>447</v>
      </c>
      <c r="B447" s="69" t="s">
        <v>645</v>
      </c>
      <c r="C447" s="69" t="s">
        <v>644</v>
      </c>
      <c r="D447" s="71" t="s">
        <v>619</v>
      </c>
      <c r="E447" s="70">
        <v>0</v>
      </c>
      <c r="F447" s="70">
        <v>2790</v>
      </c>
      <c r="G447" s="66">
        <v>3110</v>
      </c>
    </row>
    <row r="448" spans="1:13">
      <c r="A448" s="69" t="s">
        <v>447</v>
      </c>
      <c r="B448" s="69" t="s">
        <v>643</v>
      </c>
      <c r="C448" s="69" t="s">
        <v>639</v>
      </c>
      <c r="D448" s="71" t="s">
        <v>619</v>
      </c>
      <c r="E448" s="70">
        <v>0</v>
      </c>
      <c r="F448" s="70">
        <v>1880</v>
      </c>
      <c r="G448" s="66">
        <v>1210</v>
      </c>
    </row>
    <row r="449" spans="1:13">
      <c r="A449" s="69" t="s">
        <v>447</v>
      </c>
      <c r="B449" s="69" t="s">
        <v>642</v>
      </c>
      <c r="C449" s="69" t="s">
        <v>639</v>
      </c>
      <c r="D449" s="71" t="s">
        <v>619</v>
      </c>
      <c r="E449" s="70">
        <v>0</v>
      </c>
      <c r="F449" s="70">
        <v>2142</v>
      </c>
      <c r="G449" s="66">
        <v>1410</v>
      </c>
    </row>
    <row r="450" spans="1:13">
      <c r="A450" s="69" t="s">
        <v>447</v>
      </c>
      <c r="B450" s="69" t="s">
        <v>641</v>
      </c>
      <c r="C450" s="69" t="s">
        <v>639</v>
      </c>
      <c r="D450" s="71" t="s">
        <v>619</v>
      </c>
      <c r="E450" s="70">
        <v>0</v>
      </c>
      <c r="F450" s="70">
        <v>2544</v>
      </c>
      <c r="G450" s="66">
        <v>2110</v>
      </c>
    </row>
    <row r="451" spans="1:13">
      <c r="A451" s="69" t="s">
        <v>447</v>
      </c>
      <c r="B451" s="69" t="s">
        <v>640</v>
      </c>
      <c r="C451" s="69" t="s">
        <v>639</v>
      </c>
      <c r="D451" s="71" t="s">
        <v>619</v>
      </c>
      <c r="E451" s="70">
        <v>0</v>
      </c>
      <c r="F451" s="70">
        <v>2104</v>
      </c>
      <c r="G451" s="66">
        <v>2210</v>
      </c>
    </row>
    <row r="452" spans="1:13">
      <c r="A452" s="69" t="s">
        <v>447</v>
      </c>
      <c r="B452" s="69" t="s">
        <v>638</v>
      </c>
      <c r="C452" s="69" t="s">
        <v>635</v>
      </c>
      <c r="D452" s="71" t="s">
        <v>619</v>
      </c>
      <c r="E452" s="70">
        <v>0</v>
      </c>
      <c r="F452" s="70">
        <v>2194</v>
      </c>
      <c r="G452" s="66">
        <v>1410</v>
      </c>
    </row>
    <row r="453" spans="1:13">
      <c r="A453" s="69" t="s">
        <v>447</v>
      </c>
      <c r="B453" s="69" t="s">
        <v>637</v>
      </c>
      <c r="C453" s="69" t="s">
        <v>635</v>
      </c>
      <c r="D453" s="71" t="s">
        <v>619</v>
      </c>
      <c r="E453" s="70">
        <v>0</v>
      </c>
      <c r="F453" s="70">
        <v>2662</v>
      </c>
      <c r="G453" s="66">
        <v>2110</v>
      </c>
    </row>
    <row r="454" spans="1:13">
      <c r="A454" s="69" t="s">
        <v>447</v>
      </c>
      <c r="B454" s="69" t="s">
        <v>636</v>
      </c>
      <c r="C454" s="69" t="s">
        <v>635</v>
      </c>
      <c r="D454" s="71" t="s">
        <v>619</v>
      </c>
      <c r="E454" s="70">
        <v>0</v>
      </c>
      <c r="F454" s="70">
        <v>2871</v>
      </c>
      <c r="G454" s="66">
        <v>2210</v>
      </c>
    </row>
    <row r="455" spans="1:13">
      <c r="A455" s="69" t="s">
        <v>447</v>
      </c>
      <c r="B455" s="69" t="s">
        <v>634</v>
      </c>
      <c r="C455" s="69" t="s">
        <v>631</v>
      </c>
      <c r="D455" s="71" t="s">
        <v>619</v>
      </c>
      <c r="E455" s="70">
        <v>0</v>
      </c>
      <c r="F455" s="70">
        <v>2346</v>
      </c>
      <c r="G455" s="66">
        <v>2310</v>
      </c>
    </row>
    <row r="456" spans="1:13">
      <c r="A456" s="69" t="s">
        <v>447</v>
      </c>
      <c r="B456" s="69" t="s">
        <v>633</v>
      </c>
      <c r="C456" s="69" t="s">
        <v>631</v>
      </c>
      <c r="D456" s="71" t="s">
        <v>619</v>
      </c>
      <c r="E456" s="70">
        <v>0</v>
      </c>
      <c r="F456" s="70">
        <v>2808</v>
      </c>
      <c r="G456" s="66">
        <v>2410</v>
      </c>
    </row>
    <row r="457" spans="1:13">
      <c r="A457" s="69" t="s">
        <v>447</v>
      </c>
      <c r="B457" s="69" t="s">
        <v>632</v>
      </c>
      <c r="C457" s="69" t="s">
        <v>631</v>
      </c>
      <c r="D457" s="71" t="s">
        <v>619</v>
      </c>
      <c r="E457" s="70">
        <v>0</v>
      </c>
      <c r="F457" s="70">
        <v>1232</v>
      </c>
      <c r="G457" s="66">
        <v>3110</v>
      </c>
    </row>
    <row r="458" spans="1:13">
      <c r="A458" s="69" t="s">
        <v>451</v>
      </c>
      <c r="B458" s="69" t="s">
        <v>630</v>
      </c>
      <c r="C458" s="69" t="s">
        <v>627</v>
      </c>
      <c r="D458" s="71" t="s">
        <v>619</v>
      </c>
      <c r="E458" s="70">
        <v>0</v>
      </c>
      <c r="F458" s="70">
        <v>2829</v>
      </c>
      <c r="G458" s="66">
        <v>2420</v>
      </c>
    </row>
    <row r="459" spans="1:13">
      <c r="A459" s="69" t="s">
        <v>447</v>
      </c>
      <c r="B459" s="69" t="s">
        <v>629</v>
      </c>
      <c r="C459" s="69" t="s">
        <v>627</v>
      </c>
      <c r="D459" s="71" t="s">
        <v>619</v>
      </c>
      <c r="E459" s="70">
        <v>0</v>
      </c>
      <c r="F459" s="70">
        <v>2020</v>
      </c>
      <c r="G459" s="66">
        <v>2410</v>
      </c>
      <c r="M459" s="53"/>
    </row>
    <row r="460" spans="1:13">
      <c r="A460" s="69" t="s">
        <v>447</v>
      </c>
      <c r="B460" s="69" t="s">
        <v>628</v>
      </c>
      <c r="C460" s="69" t="s">
        <v>627</v>
      </c>
      <c r="D460" s="71" t="s">
        <v>619</v>
      </c>
      <c r="E460" s="70">
        <v>0</v>
      </c>
      <c r="F460" s="70">
        <v>1232</v>
      </c>
      <c r="G460" s="66">
        <v>3110</v>
      </c>
      <c r="M460" s="53"/>
    </row>
    <row r="461" spans="1:13">
      <c r="A461" s="69" t="s">
        <v>447</v>
      </c>
      <c r="B461" s="69" t="s">
        <v>626</v>
      </c>
      <c r="C461" s="69" t="s">
        <v>625</v>
      </c>
      <c r="D461" s="71" t="s">
        <v>619</v>
      </c>
      <c r="E461" s="70">
        <v>0</v>
      </c>
      <c r="F461" s="70">
        <v>5159</v>
      </c>
      <c r="G461" s="66">
        <v>2220</v>
      </c>
      <c r="I461" s="59"/>
      <c r="J461" s="54"/>
      <c r="K461" s="54"/>
      <c r="M461" s="53"/>
    </row>
    <row r="462" spans="1:13">
      <c r="A462" s="69" t="s">
        <v>447</v>
      </c>
      <c r="B462" s="69" t="s">
        <v>624</v>
      </c>
      <c r="C462" s="69" t="s">
        <v>623</v>
      </c>
      <c r="D462" s="71" t="s">
        <v>619</v>
      </c>
      <c r="E462" s="70">
        <v>0</v>
      </c>
      <c r="F462" s="70">
        <v>4421</v>
      </c>
      <c r="G462" s="66">
        <v>3320</v>
      </c>
      <c r="I462" s="59"/>
      <c r="J462" s="54"/>
      <c r="K462" s="54"/>
      <c r="M462" s="53"/>
    </row>
    <row r="463" spans="1:13">
      <c r="A463" s="69" t="s">
        <v>451</v>
      </c>
      <c r="B463" s="69" t="s">
        <v>622</v>
      </c>
      <c r="C463" s="69" t="s">
        <v>620</v>
      </c>
      <c r="D463" s="71" t="s">
        <v>619</v>
      </c>
      <c r="E463" s="70">
        <v>0</v>
      </c>
      <c r="F463" s="70">
        <v>1390</v>
      </c>
      <c r="G463" s="66">
        <v>3320</v>
      </c>
      <c r="I463" s="59"/>
      <c r="J463" s="54"/>
      <c r="K463" s="54"/>
      <c r="M463" s="53"/>
    </row>
    <row r="464" spans="1:13">
      <c r="A464" s="69" t="s">
        <v>451</v>
      </c>
      <c r="B464" s="69" t="s">
        <v>621</v>
      </c>
      <c r="C464" s="69" t="s">
        <v>620</v>
      </c>
      <c r="D464" s="71" t="s">
        <v>619</v>
      </c>
      <c r="E464" s="70">
        <v>0</v>
      </c>
      <c r="F464" s="70">
        <v>1172</v>
      </c>
      <c r="G464" s="66">
        <v>3320</v>
      </c>
      <c r="I464" s="59"/>
      <c r="J464" s="54"/>
      <c r="K464" s="54"/>
      <c r="M464" s="53"/>
    </row>
    <row r="465" spans="1:14">
      <c r="A465" s="69" t="s">
        <v>447</v>
      </c>
      <c r="B465" s="69" t="s">
        <v>618</v>
      </c>
      <c r="C465" s="69" t="s">
        <v>617</v>
      </c>
      <c r="D465" s="71" t="s">
        <v>606</v>
      </c>
      <c r="E465" s="70">
        <v>0</v>
      </c>
      <c r="F465" s="70">
        <v>474</v>
      </c>
      <c r="G465" s="66">
        <v>2210</v>
      </c>
      <c r="I465" s="59"/>
      <c r="J465" s="54"/>
      <c r="K465" s="54"/>
      <c r="M465" s="53"/>
    </row>
    <row r="466" spans="1:14">
      <c r="A466" s="69" t="s">
        <v>447</v>
      </c>
      <c r="B466" s="69" t="s">
        <v>616</v>
      </c>
      <c r="C466" s="69" t="s">
        <v>615</v>
      </c>
      <c r="D466" s="71" t="s">
        <v>606</v>
      </c>
      <c r="E466" s="70">
        <v>0</v>
      </c>
      <c r="F466" s="70">
        <v>294</v>
      </c>
      <c r="G466" s="66">
        <v>2210</v>
      </c>
      <c r="I466" s="59"/>
      <c r="J466" s="54"/>
      <c r="K466" s="54"/>
      <c r="M466" s="53"/>
    </row>
    <row r="467" spans="1:14">
      <c r="A467" s="69" t="s">
        <v>447</v>
      </c>
      <c r="B467" s="69" t="s">
        <v>614</v>
      </c>
      <c r="C467" s="69" t="s">
        <v>613</v>
      </c>
      <c r="D467" s="71" t="s">
        <v>606</v>
      </c>
      <c r="E467" s="70">
        <v>0</v>
      </c>
      <c r="F467" s="70">
        <v>202</v>
      </c>
      <c r="G467" s="66">
        <v>2410</v>
      </c>
      <c r="M467" s="53"/>
    </row>
    <row r="468" spans="1:14">
      <c r="A468" s="69" t="s">
        <v>447</v>
      </c>
      <c r="B468" s="69" t="s">
        <v>612</v>
      </c>
      <c r="C468" s="69" t="s">
        <v>611</v>
      </c>
      <c r="D468" s="71" t="s">
        <v>606</v>
      </c>
      <c r="E468" s="70">
        <v>0</v>
      </c>
      <c r="F468" s="70">
        <v>303</v>
      </c>
      <c r="G468" s="66">
        <v>2410</v>
      </c>
      <c r="I468" s="59"/>
      <c r="J468" s="54"/>
      <c r="K468" s="54"/>
      <c r="M468" s="53"/>
    </row>
    <row r="469" spans="1:14">
      <c r="A469" s="69" t="s">
        <v>451</v>
      </c>
      <c r="B469" s="69" t="s">
        <v>610</v>
      </c>
      <c r="C469" s="69" t="s">
        <v>609</v>
      </c>
      <c r="D469" s="71" t="s">
        <v>606</v>
      </c>
      <c r="E469" s="70">
        <v>0</v>
      </c>
      <c r="F469" s="70">
        <v>255</v>
      </c>
      <c r="G469" s="66">
        <v>3320</v>
      </c>
      <c r="I469" s="59"/>
      <c r="J469" s="54"/>
      <c r="K469" s="54"/>
      <c r="M469" s="53"/>
    </row>
    <row r="470" spans="1:14">
      <c r="A470" s="81" t="s">
        <v>451</v>
      </c>
      <c r="B470" s="81" t="s">
        <v>608</v>
      </c>
      <c r="C470" s="81" t="s">
        <v>607</v>
      </c>
      <c r="D470" s="80" t="s">
        <v>606</v>
      </c>
      <c r="E470" s="79">
        <v>0</v>
      </c>
      <c r="F470" s="79">
        <v>255</v>
      </c>
      <c r="G470" s="78">
        <v>3320</v>
      </c>
      <c r="I470" s="59"/>
      <c r="J470" s="54"/>
      <c r="K470" s="54"/>
    </row>
    <row r="471" spans="1:14">
      <c r="A471" s="69" t="s">
        <v>383</v>
      </c>
      <c r="B471" s="69" t="s">
        <v>605</v>
      </c>
      <c r="C471" s="69" t="s">
        <v>596</v>
      </c>
      <c r="D471" s="71" t="s">
        <v>604</v>
      </c>
      <c r="E471" s="70">
        <v>4</v>
      </c>
      <c r="F471" s="70">
        <v>37</v>
      </c>
      <c r="G471" s="66">
        <v>2440</v>
      </c>
      <c r="I471" s="59"/>
      <c r="J471" s="54"/>
      <c r="K471" s="54"/>
    </row>
    <row r="472" spans="1:14" s="53" customFormat="1">
      <c r="A472" s="77" t="s">
        <v>451</v>
      </c>
      <c r="B472" s="77" t="s">
        <v>603</v>
      </c>
      <c r="C472" s="77" t="s">
        <v>601</v>
      </c>
      <c r="D472" s="76" t="s">
        <v>598</v>
      </c>
      <c r="E472" s="75">
        <v>0</v>
      </c>
      <c r="F472" s="75">
        <v>236</v>
      </c>
      <c r="G472" s="74">
        <v>3320</v>
      </c>
      <c r="I472" s="59"/>
      <c r="J472" s="54"/>
      <c r="K472" s="54"/>
      <c r="L472" s="52"/>
      <c r="M472" s="52"/>
      <c r="N472" s="52"/>
    </row>
    <row r="473" spans="1:14" s="53" customFormat="1">
      <c r="A473" s="69" t="s">
        <v>451</v>
      </c>
      <c r="B473" s="69" t="s">
        <v>602</v>
      </c>
      <c r="C473" s="69" t="s">
        <v>601</v>
      </c>
      <c r="D473" s="71" t="s">
        <v>598</v>
      </c>
      <c r="E473" s="70">
        <v>0</v>
      </c>
      <c r="F473" s="70">
        <v>236</v>
      </c>
      <c r="G473" s="66">
        <v>3320</v>
      </c>
      <c r="I473" s="59"/>
      <c r="J473" s="54"/>
      <c r="K473" s="54"/>
      <c r="M473" s="52"/>
      <c r="N473" s="52"/>
    </row>
    <row r="474" spans="1:14" s="53" customFormat="1">
      <c r="A474" s="69" t="s">
        <v>397</v>
      </c>
      <c r="B474" s="69" t="s">
        <v>600</v>
      </c>
      <c r="C474" s="69" t="s">
        <v>599</v>
      </c>
      <c r="D474" s="71" t="s">
        <v>598</v>
      </c>
      <c r="E474" s="70">
        <v>20</v>
      </c>
      <c r="F474" s="70">
        <v>186</v>
      </c>
      <c r="G474" s="66">
        <v>3250</v>
      </c>
      <c r="M474" s="52"/>
      <c r="N474" s="52"/>
    </row>
    <row r="475" spans="1:14" s="53" customFormat="1">
      <c r="A475" s="69" t="s">
        <v>383</v>
      </c>
      <c r="B475" s="69" t="s">
        <v>597</v>
      </c>
      <c r="C475" s="69" t="s">
        <v>596</v>
      </c>
      <c r="D475" s="71" t="s">
        <v>595</v>
      </c>
      <c r="E475" s="70">
        <v>4</v>
      </c>
      <c r="F475" s="70">
        <v>36</v>
      </c>
      <c r="G475" s="66">
        <v>2240</v>
      </c>
      <c r="I475" s="59"/>
      <c r="M475" s="52"/>
    </row>
    <row r="476" spans="1:14" s="53" customFormat="1">
      <c r="A476" s="69" t="s">
        <v>393</v>
      </c>
      <c r="B476" s="69" t="s">
        <v>594</v>
      </c>
      <c r="C476" s="69" t="s">
        <v>586</v>
      </c>
      <c r="D476" s="71" t="s">
        <v>585</v>
      </c>
      <c r="E476" s="70">
        <v>0</v>
      </c>
      <c r="F476" s="70">
        <v>187</v>
      </c>
      <c r="G476" s="66">
        <v>2230</v>
      </c>
      <c r="I476" s="59"/>
      <c r="M476" s="52"/>
    </row>
    <row r="477" spans="1:14" s="53" customFormat="1">
      <c r="A477" s="69" t="s">
        <v>393</v>
      </c>
      <c r="B477" s="69" t="s">
        <v>593</v>
      </c>
      <c r="C477" s="69" t="s">
        <v>586</v>
      </c>
      <c r="D477" s="71" t="s">
        <v>585</v>
      </c>
      <c r="E477" s="70">
        <v>0</v>
      </c>
      <c r="F477" s="70">
        <v>193</v>
      </c>
      <c r="G477" s="66">
        <v>2230</v>
      </c>
      <c r="I477" s="59"/>
      <c r="J477" s="54"/>
      <c r="K477" s="54"/>
      <c r="M477" s="52"/>
    </row>
    <row r="478" spans="1:14" s="53" customFormat="1">
      <c r="A478" s="69" t="s">
        <v>393</v>
      </c>
      <c r="B478" s="69" t="s">
        <v>592</v>
      </c>
      <c r="C478" s="69" t="s">
        <v>586</v>
      </c>
      <c r="D478" s="71" t="s">
        <v>585</v>
      </c>
      <c r="E478" s="70">
        <v>0</v>
      </c>
      <c r="F478" s="70">
        <v>193</v>
      </c>
      <c r="G478" s="66">
        <v>2230</v>
      </c>
      <c r="I478" s="59"/>
      <c r="J478" s="54"/>
      <c r="K478" s="54"/>
      <c r="M478" s="52"/>
    </row>
    <row r="479" spans="1:14">
      <c r="A479" s="69" t="s">
        <v>393</v>
      </c>
      <c r="B479" s="69" t="s">
        <v>591</v>
      </c>
      <c r="C479" s="69" t="s">
        <v>586</v>
      </c>
      <c r="D479" s="71" t="s">
        <v>585</v>
      </c>
      <c r="E479" s="70">
        <v>0</v>
      </c>
      <c r="F479" s="70">
        <v>189</v>
      </c>
      <c r="G479" s="66">
        <v>2230</v>
      </c>
      <c r="I479" s="59"/>
      <c r="J479" s="54"/>
      <c r="K479" s="54"/>
      <c r="L479" s="53"/>
      <c r="N479" s="53"/>
    </row>
    <row r="480" spans="1:14">
      <c r="A480" s="69" t="s">
        <v>393</v>
      </c>
      <c r="B480" s="69" t="s">
        <v>590</v>
      </c>
      <c r="C480" s="69" t="s">
        <v>586</v>
      </c>
      <c r="D480" s="71" t="s">
        <v>585</v>
      </c>
      <c r="E480" s="70">
        <v>0</v>
      </c>
      <c r="F480" s="70">
        <v>158</v>
      </c>
      <c r="G480" s="66">
        <v>2430</v>
      </c>
      <c r="N480" s="53"/>
    </row>
    <row r="481" spans="1:14" s="53" customFormat="1">
      <c r="A481" s="69" t="s">
        <v>393</v>
      </c>
      <c r="B481" s="69" t="s">
        <v>589</v>
      </c>
      <c r="C481" s="69" t="s">
        <v>586</v>
      </c>
      <c r="D481" s="71" t="s">
        <v>585</v>
      </c>
      <c r="E481" s="70">
        <v>0</v>
      </c>
      <c r="F481" s="70">
        <v>155</v>
      </c>
      <c r="G481" s="66">
        <v>2430</v>
      </c>
      <c r="I481" s="59"/>
      <c r="L481" s="52"/>
      <c r="M481" s="52"/>
    </row>
    <row r="482" spans="1:14" s="53" customFormat="1">
      <c r="A482" s="69" t="s">
        <v>393</v>
      </c>
      <c r="B482" s="69" t="s">
        <v>588</v>
      </c>
      <c r="C482" s="69" t="s">
        <v>586</v>
      </c>
      <c r="D482" s="71" t="s">
        <v>585</v>
      </c>
      <c r="E482" s="70">
        <v>0</v>
      </c>
      <c r="F482" s="70">
        <v>155</v>
      </c>
      <c r="G482" s="66">
        <v>2430</v>
      </c>
      <c r="M482" s="52"/>
      <c r="N482" s="52"/>
    </row>
    <row r="483" spans="1:14" s="53" customFormat="1">
      <c r="A483" s="69" t="s">
        <v>393</v>
      </c>
      <c r="B483" s="69" t="s">
        <v>587</v>
      </c>
      <c r="C483" s="69" t="s">
        <v>586</v>
      </c>
      <c r="D483" s="71" t="s">
        <v>585</v>
      </c>
      <c r="E483" s="70">
        <v>0</v>
      </c>
      <c r="F483" s="70">
        <v>167</v>
      </c>
      <c r="G483" s="66">
        <v>2430</v>
      </c>
      <c r="M483" s="52"/>
      <c r="N483" s="52"/>
    </row>
    <row r="484" spans="1:14">
      <c r="A484" s="69" t="s">
        <v>393</v>
      </c>
      <c r="B484" s="69" t="s">
        <v>584</v>
      </c>
      <c r="C484" s="69" t="s">
        <v>580</v>
      </c>
      <c r="D484" s="71" t="s">
        <v>579</v>
      </c>
      <c r="E484" s="70">
        <v>0</v>
      </c>
      <c r="F484" s="70">
        <v>177</v>
      </c>
      <c r="G484" s="66">
        <v>2230</v>
      </c>
      <c r="I484" s="53"/>
      <c r="J484" s="53"/>
      <c r="K484" s="53"/>
      <c r="L484" s="53"/>
      <c r="N484" s="53"/>
    </row>
    <row r="485" spans="1:14">
      <c r="A485" s="69" t="s">
        <v>393</v>
      </c>
      <c r="B485" s="69" t="s">
        <v>583</v>
      </c>
      <c r="C485" s="69" t="s">
        <v>580</v>
      </c>
      <c r="D485" s="71" t="s">
        <v>579</v>
      </c>
      <c r="E485" s="70">
        <v>0</v>
      </c>
      <c r="F485" s="70">
        <v>183</v>
      </c>
      <c r="G485" s="66">
        <v>2230</v>
      </c>
      <c r="I485" s="53"/>
      <c r="J485" s="53"/>
      <c r="K485" s="53"/>
      <c r="N485" s="53"/>
    </row>
    <row r="486" spans="1:14">
      <c r="A486" s="69" t="s">
        <v>393</v>
      </c>
      <c r="B486" s="69" t="s">
        <v>582</v>
      </c>
      <c r="C486" s="69" t="s">
        <v>580</v>
      </c>
      <c r="D486" s="71" t="s">
        <v>579</v>
      </c>
      <c r="E486" s="70">
        <v>0</v>
      </c>
      <c r="F486" s="70">
        <v>161</v>
      </c>
      <c r="G486" s="66">
        <v>2430</v>
      </c>
      <c r="I486" s="53"/>
      <c r="J486" s="53"/>
      <c r="K486" s="53"/>
      <c r="N486" s="53"/>
    </row>
    <row r="487" spans="1:14">
      <c r="A487" s="69" t="s">
        <v>393</v>
      </c>
      <c r="B487" s="69" t="s">
        <v>581</v>
      </c>
      <c r="C487" s="69" t="s">
        <v>580</v>
      </c>
      <c r="D487" s="71" t="s">
        <v>579</v>
      </c>
      <c r="E487" s="70">
        <v>0</v>
      </c>
      <c r="F487" s="70">
        <v>160</v>
      </c>
      <c r="G487" s="66">
        <v>2430</v>
      </c>
      <c r="I487" s="53"/>
      <c r="J487" s="53"/>
      <c r="K487" s="53"/>
    </row>
    <row r="488" spans="1:14">
      <c r="A488" s="69" t="s">
        <v>447</v>
      </c>
      <c r="B488" s="69" t="s">
        <v>578</v>
      </c>
      <c r="C488" s="69" t="s">
        <v>576</v>
      </c>
      <c r="D488" s="71" t="s">
        <v>575</v>
      </c>
      <c r="E488" s="70">
        <v>0</v>
      </c>
      <c r="F488" s="70">
        <v>337</v>
      </c>
      <c r="G488" s="66">
        <v>2210</v>
      </c>
      <c r="I488" s="53"/>
      <c r="J488" s="53"/>
      <c r="K488" s="53"/>
    </row>
    <row r="489" spans="1:14">
      <c r="A489" s="69" t="s">
        <v>447</v>
      </c>
      <c r="B489" s="69" t="s">
        <v>577</v>
      </c>
      <c r="C489" s="69" t="s">
        <v>576</v>
      </c>
      <c r="D489" s="71" t="s">
        <v>575</v>
      </c>
      <c r="E489" s="70">
        <v>0</v>
      </c>
      <c r="F489" s="70">
        <v>289</v>
      </c>
      <c r="G489" s="66">
        <v>2410</v>
      </c>
      <c r="I489" s="54"/>
      <c r="J489" s="54"/>
      <c r="K489" s="54"/>
    </row>
    <row r="490" spans="1:14">
      <c r="A490" s="69" t="s">
        <v>451</v>
      </c>
      <c r="B490" s="69" t="s">
        <v>574</v>
      </c>
      <c r="C490" s="69" t="s">
        <v>573</v>
      </c>
      <c r="D490" s="71" t="s">
        <v>572</v>
      </c>
      <c r="E490" s="70">
        <v>28</v>
      </c>
      <c r="F490" s="70">
        <v>1979</v>
      </c>
      <c r="G490" s="66">
        <v>1150</v>
      </c>
      <c r="I490" s="54"/>
      <c r="J490" s="54"/>
      <c r="K490" s="54"/>
    </row>
    <row r="491" spans="1:14" s="53" customFormat="1">
      <c r="A491" s="69" t="s">
        <v>451</v>
      </c>
      <c r="B491" s="69" t="s">
        <v>571</v>
      </c>
      <c r="C491" s="69" t="s">
        <v>567</v>
      </c>
      <c r="D491" s="71" t="s">
        <v>566</v>
      </c>
      <c r="E491" s="70">
        <v>0</v>
      </c>
      <c r="F491" s="70">
        <v>527</v>
      </c>
      <c r="G491" s="66">
        <v>2120</v>
      </c>
      <c r="I491" s="54"/>
      <c r="J491" s="54"/>
      <c r="K491" s="54"/>
      <c r="L491" s="52"/>
      <c r="M491" s="52"/>
      <c r="N491" s="52"/>
    </row>
    <row r="492" spans="1:14" s="53" customFormat="1">
      <c r="A492" s="69" t="s">
        <v>451</v>
      </c>
      <c r="B492" s="69" t="s">
        <v>570</v>
      </c>
      <c r="C492" s="69" t="s">
        <v>567</v>
      </c>
      <c r="D492" s="71" t="s">
        <v>566</v>
      </c>
      <c r="E492" s="70">
        <v>0</v>
      </c>
      <c r="F492" s="70">
        <v>527</v>
      </c>
      <c r="G492" s="66">
        <v>2120</v>
      </c>
      <c r="I492" s="54"/>
      <c r="J492" s="54"/>
      <c r="K492" s="54"/>
      <c r="M492" s="52"/>
      <c r="N492" s="52"/>
    </row>
    <row r="493" spans="1:14" s="53" customFormat="1">
      <c r="A493" s="69" t="s">
        <v>451</v>
      </c>
      <c r="B493" s="69" t="s">
        <v>569</v>
      </c>
      <c r="C493" s="69" t="s">
        <v>567</v>
      </c>
      <c r="D493" s="71" t="s">
        <v>566</v>
      </c>
      <c r="E493" s="70">
        <v>0</v>
      </c>
      <c r="F493" s="70">
        <v>524</v>
      </c>
      <c r="G493" s="66">
        <v>2120</v>
      </c>
      <c r="I493" s="54"/>
      <c r="J493" s="54"/>
      <c r="K493" s="54"/>
      <c r="M493" s="52"/>
      <c r="N493" s="52"/>
    </row>
    <row r="494" spans="1:14" s="53" customFormat="1">
      <c r="A494" s="69" t="s">
        <v>451</v>
      </c>
      <c r="B494" s="69" t="s">
        <v>568</v>
      </c>
      <c r="C494" s="69" t="s">
        <v>567</v>
      </c>
      <c r="D494" s="71" t="s">
        <v>566</v>
      </c>
      <c r="E494" s="70">
        <v>0</v>
      </c>
      <c r="F494" s="70">
        <v>524</v>
      </c>
      <c r="G494" s="66">
        <v>2120</v>
      </c>
      <c r="I494" s="59"/>
      <c r="J494" s="54"/>
      <c r="K494" s="54"/>
      <c r="M494" s="52"/>
    </row>
    <row r="495" spans="1:14" s="53" customFormat="1">
      <c r="A495" s="69" t="s">
        <v>451</v>
      </c>
      <c r="B495" s="69" t="s">
        <v>565</v>
      </c>
      <c r="C495" s="69" t="s">
        <v>564</v>
      </c>
      <c r="D495" s="71" t="s">
        <v>561</v>
      </c>
      <c r="E495" s="70">
        <v>242</v>
      </c>
      <c r="F495" s="70">
        <v>2373</v>
      </c>
      <c r="G495" s="66">
        <v>1420</v>
      </c>
      <c r="I495" s="59"/>
      <c r="J495" s="54"/>
      <c r="K495" s="54"/>
      <c r="M495" s="52"/>
    </row>
    <row r="496" spans="1:14" s="53" customFormat="1">
      <c r="A496" s="69" t="s">
        <v>451</v>
      </c>
      <c r="B496" s="69" t="s">
        <v>563</v>
      </c>
      <c r="C496" s="69" t="s">
        <v>562</v>
      </c>
      <c r="D496" s="71" t="s">
        <v>561</v>
      </c>
      <c r="E496" s="70">
        <v>0</v>
      </c>
      <c r="F496" s="70">
        <v>1465</v>
      </c>
      <c r="G496" s="66">
        <v>3120</v>
      </c>
      <c r="I496" s="59"/>
      <c r="J496" s="54"/>
      <c r="K496" s="54"/>
      <c r="M496" s="52"/>
    </row>
    <row r="497" spans="1:14">
      <c r="A497" s="69" t="s">
        <v>447</v>
      </c>
      <c r="B497" s="69" t="s">
        <v>560</v>
      </c>
      <c r="C497" s="69" t="s">
        <v>559</v>
      </c>
      <c r="D497" s="71" t="s">
        <v>558</v>
      </c>
      <c r="E497" s="70">
        <v>0</v>
      </c>
      <c r="F497" s="70">
        <v>391</v>
      </c>
      <c r="G497" s="66">
        <v>2310</v>
      </c>
      <c r="I497" s="59"/>
      <c r="J497" s="54"/>
      <c r="K497" s="54"/>
      <c r="L497" s="53"/>
      <c r="N497" s="53"/>
    </row>
    <row r="498" spans="1:14">
      <c r="A498" s="69" t="s">
        <v>447</v>
      </c>
      <c r="B498" s="69" t="s">
        <v>557</v>
      </c>
      <c r="C498" s="69" t="s">
        <v>556</v>
      </c>
      <c r="D498" s="71" t="s">
        <v>555</v>
      </c>
      <c r="E498" s="70">
        <v>0</v>
      </c>
      <c r="F498" s="70">
        <v>391</v>
      </c>
      <c r="G498" s="66">
        <v>2310</v>
      </c>
      <c r="M498" s="53"/>
      <c r="N498" s="53"/>
    </row>
    <row r="499" spans="1:14">
      <c r="A499" s="69" t="s">
        <v>451</v>
      </c>
      <c r="B499" s="69" t="s">
        <v>554</v>
      </c>
      <c r="C499" s="69" t="s">
        <v>551</v>
      </c>
      <c r="D499" s="71">
        <v>3.9420299999999999</v>
      </c>
      <c r="E499" s="70">
        <v>0</v>
      </c>
      <c r="F499" s="70">
        <v>37</v>
      </c>
      <c r="G499" s="66">
        <v>3320</v>
      </c>
      <c r="I499" s="53"/>
      <c r="J499" s="53"/>
      <c r="K499" s="53"/>
      <c r="M499" s="53"/>
      <c r="N499" s="53"/>
    </row>
    <row r="500" spans="1:14">
      <c r="A500" s="69" t="s">
        <v>447</v>
      </c>
      <c r="B500" s="69" t="s">
        <v>553</v>
      </c>
      <c r="C500" s="69" t="s">
        <v>551</v>
      </c>
      <c r="D500" s="71" t="s">
        <v>543</v>
      </c>
      <c r="E500" s="70">
        <v>0</v>
      </c>
      <c r="F500" s="70">
        <v>76</v>
      </c>
      <c r="G500" s="66">
        <v>2210</v>
      </c>
      <c r="I500" s="53"/>
      <c r="J500" s="53"/>
      <c r="K500" s="53"/>
      <c r="M500" s="53"/>
    </row>
    <row r="501" spans="1:14">
      <c r="A501" s="69" t="s">
        <v>447</v>
      </c>
      <c r="B501" s="69" t="s">
        <v>552</v>
      </c>
      <c r="C501" s="69" t="s">
        <v>551</v>
      </c>
      <c r="D501" s="71" t="s">
        <v>543</v>
      </c>
      <c r="E501" s="70">
        <v>0</v>
      </c>
      <c r="F501" s="70">
        <v>80</v>
      </c>
      <c r="G501" s="66">
        <v>2410</v>
      </c>
      <c r="I501" s="53"/>
      <c r="J501" s="53"/>
      <c r="K501" s="53"/>
      <c r="M501" s="53"/>
    </row>
    <row r="502" spans="1:14">
      <c r="A502" s="69" t="s">
        <v>447</v>
      </c>
      <c r="B502" s="69" t="s">
        <v>550</v>
      </c>
      <c r="C502" s="69" t="s">
        <v>549</v>
      </c>
      <c r="D502" s="71" t="s">
        <v>543</v>
      </c>
      <c r="E502" s="70">
        <v>0</v>
      </c>
      <c r="F502" s="70">
        <v>81</v>
      </c>
      <c r="G502" s="66">
        <v>2210</v>
      </c>
      <c r="M502" s="53"/>
    </row>
    <row r="503" spans="1:14">
      <c r="A503" s="69" t="s">
        <v>447</v>
      </c>
      <c r="B503" s="69" t="s">
        <v>548</v>
      </c>
      <c r="C503" s="69" t="s">
        <v>547</v>
      </c>
      <c r="D503" s="71" t="s">
        <v>543</v>
      </c>
      <c r="E503" s="70">
        <v>0</v>
      </c>
      <c r="F503" s="70">
        <v>80</v>
      </c>
      <c r="G503" s="66">
        <v>2410</v>
      </c>
      <c r="M503" s="53"/>
    </row>
    <row r="504" spans="1:14">
      <c r="A504" s="69" t="s">
        <v>447</v>
      </c>
      <c r="B504" s="69" t="s">
        <v>546</v>
      </c>
      <c r="C504" s="69" t="s">
        <v>544</v>
      </c>
      <c r="D504" s="71" t="s">
        <v>543</v>
      </c>
      <c r="E504" s="70">
        <v>0</v>
      </c>
      <c r="F504" s="70">
        <v>161</v>
      </c>
      <c r="G504" s="66">
        <v>2310</v>
      </c>
      <c r="M504" s="53"/>
    </row>
    <row r="505" spans="1:14">
      <c r="A505" s="69" t="s">
        <v>447</v>
      </c>
      <c r="B505" s="69" t="s">
        <v>545</v>
      </c>
      <c r="C505" s="69" t="s">
        <v>544</v>
      </c>
      <c r="D505" s="71" t="s">
        <v>543</v>
      </c>
      <c r="E505" s="70">
        <v>0</v>
      </c>
      <c r="F505" s="70">
        <v>160</v>
      </c>
      <c r="G505" s="66">
        <v>2310</v>
      </c>
      <c r="M505" s="53"/>
    </row>
    <row r="506" spans="1:14">
      <c r="A506" s="69" t="s">
        <v>374</v>
      </c>
      <c r="B506" s="69" t="s">
        <v>542</v>
      </c>
      <c r="C506" s="69" t="s">
        <v>536</v>
      </c>
      <c r="D506" s="71" t="s">
        <v>533</v>
      </c>
      <c r="E506" s="70">
        <v>8</v>
      </c>
      <c r="F506" s="70">
        <v>68</v>
      </c>
      <c r="G506" s="66">
        <v>4110</v>
      </c>
      <c r="M506" s="53"/>
    </row>
    <row r="507" spans="1:14">
      <c r="A507" s="73" t="s">
        <v>383</v>
      </c>
      <c r="B507" s="73" t="s">
        <v>541</v>
      </c>
      <c r="C507" s="73" t="s">
        <v>536</v>
      </c>
      <c r="D507" s="71">
        <v>3.9500099999999998</v>
      </c>
      <c r="E507" s="70">
        <v>57</v>
      </c>
      <c r="F507" s="70">
        <v>823</v>
      </c>
      <c r="G507" s="66">
        <v>2340</v>
      </c>
      <c r="I507" s="53"/>
      <c r="J507" s="53"/>
      <c r="K507" s="53"/>
      <c r="M507" s="53"/>
    </row>
    <row r="508" spans="1:14">
      <c r="A508" s="69" t="s">
        <v>393</v>
      </c>
      <c r="B508" s="69" t="s">
        <v>540</v>
      </c>
      <c r="C508" s="69" t="s">
        <v>536</v>
      </c>
      <c r="D508" s="71" t="s">
        <v>533</v>
      </c>
      <c r="E508" s="70">
        <v>428</v>
      </c>
      <c r="F508" s="70">
        <v>1514</v>
      </c>
      <c r="G508" s="66">
        <v>1430</v>
      </c>
      <c r="I508" s="53"/>
      <c r="J508" s="53"/>
      <c r="K508" s="53"/>
      <c r="M508" s="53"/>
    </row>
    <row r="509" spans="1:14">
      <c r="A509" s="69" t="s">
        <v>451</v>
      </c>
      <c r="B509" s="69" t="s">
        <v>539</v>
      </c>
      <c r="C509" s="69" t="s">
        <v>536</v>
      </c>
      <c r="D509" s="71">
        <v>3.9500099999999998</v>
      </c>
      <c r="E509" s="70">
        <v>0</v>
      </c>
      <c r="F509" s="70">
        <v>99</v>
      </c>
      <c r="G509" s="66">
        <v>2420</v>
      </c>
      <c r="I509" s="53"/>
      <c r="J509" s="53"/>
      <c r="K509" s="53"/>
    </row>
    <row r="510" spans="1:14">
      <c r="A510" s="69" t="s">
        <v>447</v>
      </c>
      <c r="B510" s="69" t="s">
        <v>538</v>
      </c>
      <c r="C510" s="69" t="s">
        <v>536</v>
      </c>
      <c r="D510" s="71" t="s">
        <v>533</v>
      </c>
      <c r="E510" s="70">
        <v>0</v>
      </c>
      <c r="F510" s="70">
        <v>289</v>
      </c>
      <c r="G510" s="66">
        <v>1210</v>
      </c>
      <c r="I510" s="53"/>
      <c r="J510" s="53"/>
      <c r="K510" s="53"/>
    </row>
    <row r="511" spans="1:14">
      <c r="A511" s="69" t="s">
        <v>527</v>
      </c>
      <c r="B511" s="69" t="s">
        <v>537</v>
      </c>
      <c r="C511" s="69" t="s">
        <v>536</v>
      </c>
      <c r="D511" s="71" t="s">
        <v>533</v>
      </c>
      <c r="E511" s="70">
        <v>0</v>
      </c>
      <c r="F511" s="70">
        <v>357</v>
      </c>
      <c r="G511" s="66">
        <v>1210</v>
      </c>
      <c r="I511" s="53"/>
      <c r="J511" s="53"/>
      <c r="K511" s="53"/>
    </row>
    <row r="512" spans="1:14" s="53" customFormat="1">
      <c r="A512" s="69" t="s">
        <v>535</v>
      </c>
      <c r="B512" s="69" t="s">
        <v>534</v>
      </c>
      <c r="C512" s="69" t="s">
        <v>525</v>
      </c>
      <c r="D512" s="71" t="s">
        <v>533</v>
      </c>
      <c r="E512" s="70">
        <v>93</v>
      </c>
      <c r="F512" s="70">
        <v>391</v>
      </c>
      <c r="G512" s="66">
        <v>1160</v>
      </c>
      <c r="L512" s="52"/>
      <c r="M512" s="52"/>
      <c r="N512" s="52"/>
    </row>
    <row r="513" spans="1:14" s="53" customFormat="1">
      <c r="A513" s="69" t="s">
        <v>451</v>
      </c>
      <c r="B513" s="69" t="s">
        <v>532</v>
      </c>
      <c r="C513" s="69" t="s">
        <v>525</v>
      </c>
      <c r="D513" s="71">
        <v>3.9500199999999999</v>
      </c>
      <c r="E513" s="70">
        <v>0</v>
      </c>
      <c r="F513" s="70">
        <v>63</v>
      </c>
      <c r="G513" s="66">
        <v>1220</v>
      </c>
      <c r="M513" s="52"/>
      <c r="N513" s="52"/>
    </row>
    <row r="514" spans="1:14" s="53" customFormat="1">
      <c r="A514" s="69" t="s">
        <v>447</v>
      </c>
      <c r="B514" s="69" t="s">
        <v>531</v>
      </c>
      <c r="C514" s="69" t="s">
        <v>525</v>
      </c>
      <c r="D514" s="71" t="s">
        <v>524</v>
      </c>
      <c r="E514" s="70">
        <v>0</v>
      </c>
      <c r="F514" s="70">
        <v>177</v>
      </c>
      <c r="G514" s="66">
        <v>1210</v>
      </c>
      <c r="M514" s="52"/>
      <c r="N514" s="52"/>
    </row>
    <row r="515" spans="1:14">
      <c r="A515" s="81" t="s">
        <v>527</v>
      </c>
      <c r="B515" s="81" t="s">
        <v>530</v>
      </c>
      <c r="C515" s="81" t="s">
        <v>525</v>
      </c>
      <c r="D515" s="80" t="s">
        <v>524</v>
      </c>
      <c r="E515" s="79">
        <v>0</v>
      </c>
      <c r="F515" s="79">
        <v>452</v>
      </c>
      <c r="G515" s="78">
        <v>1210</v>
      </c>
      <c r="L515" s="53"/>
      <c r="N515" s="53"/>
    </row>
    <row r="516" spans="1:14">
      <c r="A516" s="69" t="s">
        <v>527</v>
      </c>
      <c r="B516" s="69" t="s">
        <v>529</v>
      </c>
      <c r="C516" s="69" t="s">
        <v>525</v>
      </c>
      <c r="D516" s="71" t="s">
        <v>524</v>
      </c>
      <c r="E516" s="70">
        <v>0</v>
      </c>
      <c r="F516" s="70">
        <v>68</v>
      </c>
      <c r="G516" s="66">
        <v>1210</v>
      </c>
      <c r="N516" s="53"/>
    </row>
    <row r="517" spans="1:14">
      <c r="A517" s="77" t="s">
        <v>527</v>
      </c>
      <c r="B517" s="77" t="s">
        <v>528</v>
      </c>
      <c r="C517" s="77" t="s">
        <v>525</v>
      </c>
      <c r="D517" s="76" t="s">
        <v>524</v>
      </c>
      <c r="E517" s="75">
        <v>0</v>
      </c>
      <c r="F517" s="75">
        <v>115</v>
      </c>
      <c r="G517" s="74">
        <v>1210</v>
      </c>
      <c r="N517" s="53"/>
    </row>
    <row r="518" spans="1:14">
      <c r="A518" s="69" t="s">
        <v>527</v>
      </c>
      <c r="B518" s="69" t="s">
        <v>526</v>
      </c>
      <c r="C518" s="69" t="s">
        <v>525</v>
      </c>
      <c r="D518" s="71" t="s">
        <v>524</v>
      </c>
      <c r="E518" s="70">
        <v>0</v>
      </c>
      <c r="F518" s="70">
        <v>118</v>
      </c>
      <c r="G518" s="66">
        <v>1210</v>
      </c>
    </row>
    <row r="519" spans="1:14">
      <c r="A519" s="69" t="s">
        <v>447</v>
      </c>
      <c r="B519" s="69" t="s">
        <v>523</v>
      </c>
      <c r="C519" s="69" t="s">
        <v>521</v>
      </c>
      <c r="D519" s="71" t="s">
        <v>520</v>
      </c>
      <c r="E519" s="70">
        <v>0</v>
      </c>
      <c r="F519" s="70">
        <v>445</v>
      </c>
      <c r="G519" s="66">
        <v>2210</v>
      </c>
    </row>
    <row r="520" spans="1:14" s="53" customFormat="1">
      <c r="A520" s="69" t="s">
        <v>447</v>
      </c>
      <c r="B520" s="69" t="s">
        <v>522</v>
      </c>
      <c r="C520" s="69" t="s">
        <v>521</v>
      </c>
      <c r="D520" s="71" t="s">
        <v>520</v>
      </c>
      <c r="E520" s="70">
        <v>0</v>
      </c>
      <c r="F520" s="70">
        <v>1694</v>
      </c>
      <c r="G520" s="66">
        <v>2410</v>
      </c>
      <c r="I520" s="52"/>
      <c r="J520" s="52"/>
      <c r="K520" s="52"/>
      <c r="N520" s="52"/>
    </row>
    <row r="521" spans="1:14" s="53" customFormat="1">
      <c r="A521" s="69"/>
      <c r="B521" s="69"/>
      <c r="C521" s="69"/>
      <c r="D521" s="68" t="s">
        <v>370</v>
      </c>
      <c r="E521" s="67">
        <f>SUM(E438:E520)</f>
        <v>884</v>
      </c>
      <c r="F521" s="67">
        <f>SUM(F438:F520)</f>
        <v>87851</v>
      </c>
      <c r="G521" s="66"/>
      <c r="I521" s="52"/>
      <c r="J521" s="52"/>
      <c r="K521" s="52"/>
      <c r="N521" s="52"/>
    </row>
    <row r="522" spans="1:14" s="53" customFormat="1">
      <c r="A522" s="69"/>
      <c r="B522" s="69"/>
      <c r="C522" s="69"/>
      <c r="D522" s="68" t="s">
        <v>519</v>
      </c>
      <c r="E522" s="67">
        <f>E252+E268+E287+E295+E304+E352+E435+E521</f>
        <v>22736</v>
      </c>
      <c r="F522" s="67">
        <f>F252+F268+F287+F295+F304+F352+F435+F521</f>
        <v>321409</v>
      </c>
      <c r="G522" s="66"/>
      <c r="I522" s="52"/>
      <c r="J522" s="52"/>
      <c r="K522" s="52"/>
      <c r="M522" s="52"/>
      <c r="N522" s="52"/>
    </row>
    <row r="523" spans="1:14" s="53" customFormat="1">
      <c r="A523" s="69"/>
      <c r="B523" s="69"/>
      <c r="C523" s="69"/>
      <c r="D523" s="71"/>
      <c r="E523" s="70"/>
      <c r="F523" s="70"/>
      <c r="G523" s="66"/>
      <c r="I523" s="52"/>
      <c r="J523" s="52"/>
      <c r="K523" s="52"/>
      <c r="M523" s="52"/>
    </row>
    <row r="524" spans="1:14" s="53" customFormat="1">
      <c r="A524" s="82" t="s">
        <v>518</v>
      </c>
      <c r="B524" s="69"/>
      <c r="C524" s="69"/>
      <c r="D524" s="71"/>
      <c r="E524" s="70"/>
      <c r="F524" s="70"/>
      <c r="G524" s="66"/>
      <c r="I524" s="59"/>
      <c r="J524" s="54"/>
      <c r="K524" s="54"/>
      <c r="M524" s="52"/>
    </row>
    <row r="525" spans="1:14" s="53" customFormat="1">
      <c r="A525" s="82" t="s">
        <v>517</v>
      </c>
      <c r="B525" s="69"/>
      <c r="C525" s="69"/>
      <c r="D525" s="71"/>
      <c r="E525" s="70"/>
      <c r="F525" s="70"/>
      <c r="G525" s="66"/>
      <c r="I525" s="59"/>
      <c r="J525" s="54"/>
      <c r="K525" s="54"/>
      <c r="M525" s="52"/>
    </row>
    <row r="526" spans="1:14" s="53" customFormat="1">
      <c r="A526" s="69" t="s">
        <v>451</v>
      </c>
      <c r="B526" s="69" t="s">
        <v>516</v>
      </c>
      <c r="C526" s="69" t="s">
        <v>515</v>
      </c>
      <c r="D526" s="71" t="s">
        <v>512</v>
      </c>
      <c r="E526" s="70">
        <v>0</v>
      </c>
      <c r="F526" s="70">
        <v>51723</v>
      </c>
      <c r="G526" s="66">
        <v>2220</v>
      </c>
      <c r="I526" s="59"/>
      <c r="M526" s="52"/>
    </row>
    <row r="527" spans="1:14" s="53" customFormat="1">
      <c r="A527" s="69" t="s">
        <v>451</v>
      </c>
      <c r="B527" s="69" t="s">
        <v>514</v>
      </c>
      <c r="C527" s="69" t="s">
        <v>513</v>
      </c>
      <c r="D527" s="71" t="s">
        <v>512</v>
      </c>
      <c r="E527" s="70">
        <v>0</v>
      </c>
      <c r="F527" s="70">
        <v>66785</v>
      </c>
      <c r="G527" s="66">
        <v>2420</v>
      </c>
      <c r="I527" s="59"/>
    </row>
    <row r="528" spans="1:14">
      <c r="A528" s="69" t="s">
        <v>443</v>
      </c>
      <c r="B528" s="69" t="s">
        <v>511</v>
      </c>
      <c r="C528" s="69" t="s">
        <v>510</v>
      </c>
      <c r="D528" s="71" t="s">
        <v>489</v>
      </c>
      <c r="E528" s="70">
        <v>491</v>
      </c>
      <c r="F528" s="70">
        <v>3315</v>
      </c>
      <c r="G528" s="66">
        <v>4320</v>
      </c>
      <c r="I528" s="53"/>
      <c r="J528" s="53"/>
      <c r="K528" s="53"/>
      <c r="M528" s="53"/>
      <c r="N528" s="53"/>
    </row>
    <row r="529" spans="1:14">
      <c r="A529" s="69" t="s">
        <v>443</v>
      </c>
      <c r="B529" s="69" t="s">
        <v>509</v>
      </c>
      <c r="C529" s="69" t="s">
        <v>508</v>
      </c>
      <c r="D529" s="71" t="s">
        <v>489</v>
      </c>
      <c r="E529" s="70">
        <v>518</v>
      </c>
      <c r="F529" s="70">
        <v>3647</v>
      </c>
      <c r="G529" s="66">
        <v>4320</v>
      </c>
      <c r="I529" s="59"/>
      <c r="J529" s="53"/>
      <c r="K529" s="53"/>
      <c r="M529" s="53"/>
      <c r="N529" s="53"/>
    </row>
    <row r="530" spans="1:14">
      <c r="A530" s="69" t="s">
        <v>386</v>
      </c>
      <c r="B530" s="69" t="s">
        <v>507</v>
      </c>
      <c r="C530" s="69" t="s">
        <v>503</v>
      </c>
      <c r="D530" s="71" t="s">
        <v>489</v>
      </c>
      <c r="E530" s="70">
        <v>163</v>
      </c>
      <c r="F530" s="70">
        <v>1001</v>
      </c>
      <c r="G530" s="66">
        <v>4630</v>
      </c>
      <c r="I530" s="59"/>
      <c r="J530" s="54"/>
      <c r="K530" s="54"/>
      <c r="M530" s="53"/>
      <c r="N530" s="53"/>
    </row>
    <row r="531" spans="1:14">
      <c r="A531" s="69" t="s">
        <v>443</v>
      </c>
      <c r="B531" s="69" t="s">
        <v>506</v>
      </c>
      <c r="C531" s="69" t="s">
        <v>503</v>
      </c>
      <c r="D531" s="71" t="s">
        <v>489</v>
      </c>
      <c r="E531" s="70">
        <v>162</v>
      </c>
      <c r="F531" s="70">
        <v>1213</v>
      </c>
      <c r="G531" s="66">
        <v>4520</v>
      </c>
      <c r="I531" s="54"/>
      <c r="J531" s="54"/>
      <c r="K531" s="54"/>
      <c r="M531" s="53"/>
    </row>
    <row r="532" spans="1:14">
      <c r="A532" s="69" t="s">
        <v>443</v>
      </c>
      <c r="B532" s="69" t="s">
        <v>505</v>
      </c>
      <c r="C532" s="69" t="s">
        <v>503</v>
      </c>
      <c r="D532" s="71" t="s">
        <v>489</v>
      </c>
      <c r="E532" s="70">
        <v>284</v>
      </c>
      <c r="F532" s="70">
        <v>1840</v>
      </c>
      <c r="G532" s="66">
        <v>4630</v>
      </c>
      <c r="I532" s="54"/>
      <c r="J532" s="54"/>
      <c r="K532" s="54"/>
      <c r="M532" s="53"/>
    </row>
    <row r="533" spans="1:14">
      <c r="A533" s="73" t="s">
        <v>374</v>
      </c>
      <c r="B533" s="73" t="s">
        <v>504</v>
      </c>
      <c r="C533" s="73" t="s">
        <v>503</v>
      </c>
      <c r="D533" s="71">
        <v>4.14201</v>
      </c>
      <c r="E533" s="70">
        <v>408</v>
      </c>
      <c r="F533" s="70">
        <v>3296</v>
      </c>
      <c r="G533" s="66">
        <v>4610</v>
      </c>
      <c r="I533" s="54"/>
      <c r="J533" s="54"/>
      <c r="K533" s="54"/>
      <c r="M533" s="53"/>
    </row>
    <row r="534" spans="1:14">
      <c r="A534" s="69" t="s">
        <v>397</v>
      </c>
      <c r="B534" s="69" t="s">
        <v>502</v>
      </c>
      <c r="C534" s="69" t="s">
        <v>501</v>
      </c>
      <c r="D534" s="71" t="s">
        <v>489</v>
      </c>
      <c r="E534" s="70">
        <v>108</v>
      </c>
      <c r="F534" s="70">
        <v>1008</v>
      </c>
      <c r="G534" s="66">
        <v>2250</v>
      </c>
      <c r="I534" s="59"/>
      <c r="J534" s="54"/>
      <c r="K534" s="54"/>
      <c r="M534" s="53"/>
    </row>
    <row r="535" spans="1:14">
      <c r="A535" s="69" t="s">
        <v>397</v>
      </c>
      <c r="B535" s="69" t="s">
        <v>500</v>
      </c>
      <c r="C535" s="69" t="s">
        <v>499</v>
      </c>
      <c r="D535" s="71" t="s">
        <v>489</v>
      </c>
      <c r="E535" s="70">
        <v>99</v>
      </c>
      <c r="F535" s="70">
        <v>1963</v>
      </c>
      <c r="G535" s="66">
        <v>2450</v>
      </c>
      <c r="I535" s="59"/>
      <c r="J535" s="54"/>
      <c r="K535" s="54"/>
    </row>
    <row r="536" spans="1:14">
      <c r="A536" s="69" t="s">
        <v>397</v>
      </c>
      <c r="B536" s="69" t="s">
        <v>498</v>
      </c>
      <c r="C536" s="69" t="s">
        <v>497</v>
      </c>
      <c r="D536" s="71" t="s">
        <v>489</v>
      </c>
      <c r="E536" s="70">
        <v>108</v>
      </c>
      <c r="F536" s="70">
        <v>1926</v>
      </c>
      <c r="G536" s="66">
        <v>2250</v>
      </c>
      <c r="I536" s="59"/>
      <c r="J536" s="54"/>
      <c r="K536" s="54"/>
    </row>
    <row r="537" spans="1:14">
      <c r="A537" s="69" t="s">
        <v>397</v>
      </c>
      <c r="B537" s="69" t="s">
        <v>496</v>
      </c>
      <c r="C537" s="69" t="s">
        <v>495</v>
      </c>
      <c r="D537" s="71" t="s">
        <v>489</v>
      </c>
      <c r="E537" s="70">
        <v>99</v>
      </c>
      <c r="F537" s="70">
        <v>924</v>
      </c>
      <c r="G537" s="66">
        <v>2450</v>
      </c>
      <c r="I537" s="59"/>
      <c r="J537" s="54"/>
      <c r="K537" s="54"/>
    </row>
    <row r="538" spans="1:14">
      <c r="A538" s="69" t="s">
        <v>374</v>
      </c>
      <c r="B538" s="69" t="s">
        <v>494</v>
      </c>
      <c r="C538" s="69" t="s">
        <v>492</v>
      </c>
      <c r="D538" s="71" t="s">
        <v>489</v>
      </c>
      <c r="E538" s="70">
        <v>1124</v>
      </c>
      <c r="F538" s="70">
        <v>10872</v>
      </c>
      <c r="G538" s="66">
        <v>4310</v>
      </c>
      <c r="I538" s="59"/>
      <c r="J538" s="54"/>
      <c r="K538" s="54"/>
    </row>
    <row r="539" spans="1:14" s="53" customFormat="1">
      <c r="A539" s="69" t="s">
        <v>397</v>
      </c>
      <c r="B539" s="69" t="s">
        <v>493</v>
      </c>
      <c r="C539" s="69" t="s">
        <v>492</v>
      </c>
      <c r="D539" s="71" t="s">
        <v>489</v>
      </c>
      <c r="E539" s="70">
        <v>642</v>
      </c>
      <c r="F539" s="70">
        <v>5990</v>
      </c>
      <c r="G539" s="66">
        <v>2250</v>
      </c>
      <c r="I539" s="59"/>
      <c r="J539" s="54"/>
      <c r="K539" s="54"/>
      <c r="M539" s="52"/>
      <c r="N539" s="52"/>
    </row>
    <row r="540" spans="1:14" s="53" customFormat="1">
      <c r="A540" s="69" t="s">
        <v>397</v>
      </c>
      <c r="B540" s="69" t="s">
        <v>491</v>
      </c>
      <c r="C540" s="69" t="s">
        <v>490</v>
      </c>
      <c r="D540" s="71" t="s">
        <v>489</v>
      </c>
      <c r="E540" s="70">
        <v>641</v>
      </c>
      <c r="F540" s="70">
        <v>5725</v>
      </c>
      <c r="G540" s="66">
        <v>2450</v>
      </c>
      <c r="I540" s="59"/>
      <c r="J540" s="54"/>
      <c r="K540" s="54"/>
      <c r="M540" s="52"/>
      <c r="N540" s="52"/>
    </row>
    <row r="541" spans="1:14" s="53" customFormat="1">
      <c r="A541" s="69" t="s">
        <v>443</v>
      </c>
      <c r="B541" s="69" t="s">
        <v>488</v>
      </c>
      <c r="C541" s="69" t="s">
        <v>487</v>
      </c>
      <c r="D541" s="71" t="s">
        <v>483</v>
      </c>
      <c r="E541" s="70">
        <v>506</v>
      </c>
      <c r="F541" s="70">
        <v>4706</v>
      </c>
      <c r="G541" s="66">
        <v>4420</v>
      </c>
      <c r="I541" s="54"/>
      <c r="J541" s="54"/>
      <c r="K541" s="54"/>
      <c r="M541" s="52"/>
      <c r="N541" s="52"/>
    </row>
    <row r="542" spans="1:14" s="53" customFormat="1">
      <c r="A542" s="69" t="s">
        <v>443</v>
      </c>
      <c r="B542" s="69" t="s">
        <v>486</v>
      </c>
      <c r="C542" s="69" t="s">
        <v>484</v>
      </c>
      <c r="D542" s="71" t="s">
        <v>483</v>
      </c>
      <c r="E542" s="70">
        <v>519</v>
      </c>
      <c r="F542" s="70">
        <v>3956</v>
      </c>
      <c r="G542" s="66">
        <v>4520</v>
      </c>
      <c r="I542" s="59"/>
      <c r="J542" s="54"/>
      <c r="K542" s="54"/>
      <c r="M542" s="52"/>
    </row>
    <row r="543" spans="1:14">
      <c r="A543" s="69" t="s">
        <v>374</v>
      </c>
      <c r="B543" s="69" t="s">
        <v>485</v>
      </c>
      <c r="C543" s="69" t="s">
        <v>484</v>
      </c>
      <c r="D543" s="71" t="s">
        <v>483</v>
      </c>
      <c r="E543" s="70">
        <v>615</v>
      </c>
      <c r="F543" s="70">
        <v>6602</v>
      </c>
      <c r="G543" s="66">
        <v>4510</v>
      </c>
      <c r="I543" s="54"/>
      <c r="J543" s="54"/>
      <c r="K543" s="54"/>
      <c r="N543" s="53"/>
    </row>
    <row r="544" spans="1:14">
      <c r="A544" s="69" t="s">
        <v>397</v>
      </c>
      <c r="B544" s="69" t="s">
        <v>482</v>
      </c>
      <c r="C544" s="69" t="s">
        <v>481</v>
      </c>
      <c r="D544" s="71" t="s">
        <v>480</v>
      </c>
      <c r="E544" s="70">
        <v>558</v>
      </c>
      <c r="F544" s="70">
        <v>5142</v>
      </c>
      <c r="G544" s="66">
        <v>2450</v>
      </c>
      <c r="I544" s="54"/>
      <c r="J544" s="54"/>
      <c r="K544" s="54"/>
      <c r="N544" s="53"/>
    </row>
    <row r="545" spans="1:14">
      <c r="A545" s="69" t="s">
        <v>393</v>
      </c>
      <c r="B545" s="69" t="s">
        <v>479</v>
      </c>
      <c r="C545" s="69" t="s">
        <v>478</v>
      </c>
      <c r="D545" s="71" t="s">
        <v>477</v>
      </c>
      <c r="E545" s="70">
        <v>900</v>
      </c>
      <c r="F545" s="70">
        <v>15773</v>
      </c>
      <c r="G545" s="66">
        <v>3330</v>
      </c>
      <c r="I545" s="54"/>
      <c r="J545" s="54"/>
      <c r="K545" s="54"/>
      <c r="N545" s="53"/>
    </row>
    <row r="546" spans="1:14">
      <c r="A546" s="69" t="s">
        <v>443</v>
      </c>
      <c r="B546" s="69" t="s">
        <v>476</v>
      </c>
      <c r="C546" s="69" t="s">
        <v>475</v>
      </c>
      <c r="D546" s="71" t="s">
        <v>464</v>
      </c>
      <c r="E546" s="70">
        <v>130</v>
      </c>
      <c r="F546" s="70">
        <v>1061</v>
      </c>
      <c r="G546" s="66">
        <v>4220</v>
      </c>
      <c r="I546" s="54"/>
      <c r="J546" s="54"/>
      <c r="K546" s="54"/>
      <c r="M546" s="53"/>
    </row>
    <row r="547" spans="1:14">
      <c r="A547" s="69" t="s">
        <v>386</v>
      </c>
      <c r="B547" s="69" t="s">
        <v>474</v>
      </c>
      <c r="C547" s="69" t="s">
        <v>472</v>
      </c>
      <c r="D547" s="71" t="s">
        <v>464</v>
      </c>
      <c r="E547" s="70">
        <v>134</v>
      </c>
      <c r="F547" s="70">
        <v>1056</v>
      </c>
      <c r="G547" s="66">
        <v>4230</v>
      </c>
      <c r="I547" s="54"/>
      <c r="J547" s="54"/>
      <c r="K547" s="54"/>
      <c r="M547" s="53"/>
    </row>
    <row r="548" spans="1:14">
      <c r="A548" s="69" t="s">
        <v>374</v>
      </c>
      <c r="B548" s="69" t="s">
        <v>473</v>
      </c>
      <c r="C548" s="69" t="s">
        <v>472</v>
      </c>
      <c r="D548" s="71" t="s">
        <v>464</v>
      </c>
      <c r="E548" s="70">
        <v>108</v>
      </c>
      <c r="F548" s="70">
        <v>1091</v>
      </c>
      <c r="G548" s="66">
        <v>4510</v>
      </c>
      <c r="I548" s="54"/>
      <c r="J548" s="54"/>
      <c r="K548" s="54"/>
      <c r="M548" s="53"/>
    </row>
    <row r="549" spans="1:14">
      <c r="A549" s="69" t="s">
        <v>374</v>
      </c>
      <c r="B549" s="69" t="s">
        <v>471</v>
      </c>
      <c r="C549" s="69" t="s">
        <v>468</v>
      </c>
      <c r="D549" s="71" t="s">
        <v>464</v>
      </c>
      <c r="E549" s="70">
        <v>123</v>
      </c>
      <c r="F549" s="70">
        <v>733</v>
      </c>
      <c r="G549" s="66">
        <v>3250</v>
      </c>
      <c r="I549" s="54"/>
      <c r="J549" s="54"/>
      <c r="K549" s="54"/>
    </row>
    <row r="550" spans="1:14">
      <c r="A550" s="69" t="s">
        <v>397</v>
      </c>
      <c r="B550" s="69" t="s">
        <v>470</v>
      </c>
      <c r="C550" s="69" t="s">
        <v>468</v>
      </c>
      <c r="D550" s="71" t="s">
        <v>464</v>
      </c>
      <c r="E550" s="70">
        <v>54</v>
      </c>
      <c r="F550" s="70">
        <v>504</v>
      </c>
      <c r="G550" s="66">
        <v>2450</v>
      </c>
      <c r="I550" s="54"/>
      <c r="J550" s="54"/>
      <c r="K550" s="54"/>
    </row>
    <row r="551" spans="1:14">
      <c r="A551" s="69" t="s">
        <v>397</v>
      </c>
      <c r="B551" s="69" t="s">
        <v>469</v>
      </c>
      <c r="C551" s="69" t="s">
        <v>468</v>
      </c>
      <c r="D551" s="71" t="s">
        <v>464</v>
      </c>
      <c r="E551" s="70">
        <v>80</v>
      </c>
      <c r="F551" s="70">
        <v>1109</v>
      </c>
      <c r="G551" s="66">
        <v>3250</v>
      </c>
      <c r="I551" s="54"/>
      <c r="J551" s="54"/>
      <c r="K551" s="54"/>
    </row>
    <row r="552" spans="1:14">
      <c r="A552" s="69" t="s">
        <v>397</v>
      </c>
      <c r="B552" s="69" t="s">
        <v>467</v>
      </c>
      <c r="C552" s="69" t="s">
        <v>465</v>
      </c>
      <c r="D552" s="71" t="s">
        <v>464</v>
      </c>
      <c r="E552" s="70">
        <v>95</v>
      </c>
      <c r="F552" s="70">
        <v>840</v>
      </c>
      <c r="G552" s="66">
        <v>2450</v>
      </c>
      <c r="I552" s="54"/>
      <c r="J552" s="54"/>
      <c r="K552" s="54"/>
    </row>
    <row r="553" spans="1:14">
      <c r="A553" s="69" t="s">
        <v>383</v>
      </c>
      <c r="B553" s="69" t="s">
        <v>466</v>
      </c>
      <c r="C553" s="69" t="s">
        <v>465</v>
      </c>
      <c r="D553" s="71" t="s">
        <v>464</v>
      </c>
      <c r="E553" s="70">
        <v>117</v>
      </c>
      <c r="F553" s="70">
        <v>1073</v>
      </c>
      <c r="G553" s="66">
        <v>2140</v>
      </c>
      <c r="I553" s="54"/>
      <c r="J553" s="54"/>
      <c r="K553" s="54"/>
    </row>
    <row r="554" spans="1:14">
      <c r="A554" s="69" t="s">
        <v>397</v>
      </c>
      <c r="B554" s="69" t="s">
        <v>463</v>
      </c>
      <c r="C554" s="69" t="s">
        <v>461</v>
      </c>
      <c r="D554" s="71" t="s">
        <v>460</v>
      </c>
      <c r="E554" s="70">
        <v>130</v>
      </c>
      <c r="F554" s="70">
        <v>2858</v>
      </c>
      <c r="G554" s="66">
        <v>3250</v>
      </c>
      <c r="I554" s="54"/>
      <c r="J554" s="54"/>
      <c r="K554" s="54"/>
    </row>
    <row r="555" spans="1:14">
      <c r="A555" s="69" t="s">
        <v>383</v>
      </c>
      <c r="B555" s="69" t="s">
        <v>462</v>
      </c>
      <c r="C555" s="69" t="s">
        <v>461</v>
      </c>
      <c r="D555" s="71" t="s">
        <v>460</v>
      </c>
      <c r="E555" s="70">
        <v>72</v>
      </c>
      <c r="F555" s="70">
        <v>648</v>
      </c>
      <c r="G555" s="66">
        <v>2140</v>
      </c>
      <c r="I555" s="54"/>
      <c r="J555" s="54"/>
      <c r="K555" s="54"/>
    </row>
    <row r="556" spans="1:14">
      <c r="A556" s="69"/>
      <c r="B556" s="69"/>
      <c r="C556" s="69"/>
      <c r="D556" s="68" t="s">
        <v>370</v>
      </c>
      <c r="E556" s="67">
        <f>SUM(E526:E555)</f>
        <v>8988</v>
      </c>
      <c r="F556" s="67">
        <f>SUM(F526:F555)</f>
        <v>208380</v>
      </c>
      <c r="G556" s="66"/>
      <c r="I556" s="54"/>
      <c r="J556" s="54"/>
      <c r="K556" s="54"/>
    </row>
    <row r="557" spans="1:14">
      <c r="A557" s="69"/>
      <c r="B557" s="69"/>
      <c r="C557" s="69"/>
      <c r="D557" s="71"/>
      <c r="E557" s="70"/>
      <c r="F557" s="70"/>
      <c r="G557" s="66"/>
      <c r="I557" s="54"/>
      <c r="J557" s="54"/>
      <c r="K557" s="54"/>
    </row>
    <row r="558" spans="1:14">
      <c r="A558" s="82" t="s">
        <v>459</v>
      </c>
      <c r="B558" s="69"/>
      <c r="C558" s="69"/>
      <c r="D558" s="71"/>
      <c r="E558" s="70"/>
      <c r="F558" s="70"/>
      <c r="G558" s="66"/>
      <c r="I558" s="54"/>
      <c r="J558" s="54"/>
      <c r="K558" s="54"/>
    </row>
    <row r="559" spans="1:14">
      <c r="A559" s="69" t="s">
        <v>451</v>
      </c>
      <c r="B559" s="69" t="s">
        <v>458</v>
      </c>
      <c r="C559" s="69" t="s">
        <v>456</v>
      </c>
      <c r="D559" s="71" t="s">
        <v>455</v>
      </c>
      <c r="E559" s="70">
        <v>0</v>
      </c>
      <c r="F559" s="70">
        <v>180</v>
      </c>
      <c r="G559" s="66">
        <v>2220</v>
      </c>
      <c r="I559" s="54"/>
      <c r="J559" s="54"/>
      <c r="K559" s="54"/>
    </row>
    <row r="560" spans="1:14">
      <c r="A560" s="69" t="s">
        <v>451</v>
      </c>
      <c r="B560" s="69" t="s">
        <v>457</v>
      </c>
      <c r="C560" s="69" t="s">
        <v>456</v>
      </c>
      <c r="D560" s="71" t="s">
        <v>455</v>
      </c>
      <c r="E560" s="70">
        <v>0</v>
      </c>
      <c r="F560" s="70">
        <v>173</v>
      </c>
      <c r="G560" s="66">
        <v>2420</v>
      </c>
      <c r="I560" s="54"/>
      <c r="J560" s="54"/>
      <c r="K560" s="54"/>
    </row>
    <row r="561" spans="1:11">
      <c r="A561" s="69"/>
      <c r="B561" s="69"/>
      <c r="C561" s="69"/>
      <c r="D561" s="68" t="s">
        <v>370</v>
      </c>
      <c r="E561" s="67">
        <f>SUM(E559:E560)</f>
        <v>0</v>
      </c>
      <c r="F561" s="67">
        <f>SUM(F559:F560)</f>
        <v>353</v>
      </c>
      <c r="G561" s="66"/>
      <c r="I561" s="54"/>
      <c r="J561" s="54"/>
      <c r="K561" s="54"/>
    </row>
    <row r="562" spans="1:11">
      <c r="A562" s="69"/>
      <c r="B562" s="69"/>
      <c r="C562" s="69"/>
      <c r="D562" s="71"/>
      <c r="E562" s="70"/>
      <c r="F562" s="70"/>
      <c r="G562" s="66"/>
      <c r="I562" s="54"/>
      <c r="J562" s="54"/>
      <c r="K562" s="54"/>
    </row>
    <row r="563" spans="1:11">
      <c r="A563" s="82" t="s">
        <v>454</v>
      </c>
      <c r="B563" s="69"/>
      <c r="C563" s="69"/>
      <c r="D563" s="71"/>
      <c r="E563" s="70"/>
      <c r="F563" s="70"/>
      <c r="G563" s="66"/>
      <c r="I563" s="54"/>
      <c r="J563" s="54"/>
      <c r="K563" s="54"/>
    </row>
    <row r="564" spans="1:11">
      <c r="A564" s="69" t="s">
        <v>451</v>
      </c>
      <c r="B564" s="69" t="s">
        <v>453</v>
      </c>
      <c r="C564" s="69" t="s">
        <v>452</v>
      </c>
      <c r="D564" s="71" t="s">
        <v>448</v>
      </c>
      <c r="E564" s="70">
        <v>0</v>
      </c>
      <c r="F564" s="70">
        <v>31530</v>
      </c>
      <c r="G564" s="66">
        <v>2120</v>
      </c>
      <c r="I564" s="59"/>
      <c r="J564" s="54"/>
      <c r="K564" s="54"/>
    </row>
    <row r="565" spans="1:11">
      <c r="A565" s="69" t="s">
        <v>451</v>
      </c>
      <c r="B565" s="69" t="s">
        <v>450</v>
      </c>
      <c r="C565" s="69" t="s">
        <v>449</v>
      </c>
      <c r="D565" s="71" t="s">
        <v>448</v>
      </c>
      <c r="E565" s="70">
        <v>0</v>
      </c>
      <c r="F565" s="70">
        <v>11824</v>
      </c>
      <c r="G565" s="66">
        <v>2320</v>
      </c>
      <c r="I565" s="59"/>
      <c r="J565" s="54"/>
      <c r="K565" s="54"/>
    </row>
    <row r="566" spans="1:11">
      <c r="A566" s="69" t="s">
        <v>447</v>
      </c>
      <c r="B566" s="69" t="s">
        <v>446</v>
      </c>
      <c r="C566" s="69" t="s">
        <v>445</v>
      </c>
      <c r="D566" s="71" t="s">
        <v>444</v>
      </c>
      <c r="E566" s="70">
        <v>0</v>
      </c>
      <c r="F566" s="70">
        <v>12008</v>
      </c>
      <c r="G566" s="66">
        <v>3110</v>
      </c>
      <c r="I566" s="59"/>
      <c r="J566" s="54"/>
      <c r="K566" s="54"/>
    </row>
    <row r="567" spans="1:11">
      <c r="A567" s="69" t="s">
        <v>443</v>
      </c>
      <c r="B567" s="69" t="s">
        <v>442</v>
      </c>
      <c r="C567" s="69" t="s">
        <v>441</v>
      </c>
      <c r="D567" s="71" t="s">
        <v>440</v>
      </c>
      <c r="E567" s="70">
        <v>18</v>
      </c>
      <c r="F567" s="70">
        <v>147</v>
      </c>
      <c r="G567" s="66">
        <v>4220</v>
      </c>
      <c r="I567" s="54"/>
      <c r="J567" s="54"/>
      <c r="K567" s="54"/>
    </row>
    <row r="568" spans="1:11">
      <c r="A568" s="81" t="s">
        <v>393</v>
      </c>
      <c r="B568" s="81" t="s">
        <v>439</v>
      </c>
      <c r="C568" s="81" t="s">
        <v>438</v>
      </c>
      <c r="D568" s="80" t="s">
        <v>435</v>
      </c>
      <c r="E568" s="79">
        <v>329</v>
      </c>
      <c r="F568" s="79">
        <v>3409</v>
      </c>
      <c r="G568" s="78">
        <v>3130</v>
      </c>
      <c r="I568" s="54"/>
      <c r="J568" s="54"/>
      <c r="K568" s="54"/>
    </row>
    <row r="569" spans="1:11">
      <c r="A569" s="69" t="s">
        <v>393</v>
      </c>
      <c r="B569" s="69" t="s">
        <v>437</v>
      </c>
      <c r="C569" s="69" t="s">
        <v>436</v>
      </c>
      <c r="D569" s="71" t="s">
        <v>435</v>
      </c>
      <c r="E569" s="70">
        <v>470</v>
      </c>
      <c r="F569" s="70">
        <v>2657</v>
      </c>
      <c r="G569" s="66">
        <v>2130</v>
      </c>
      <c r="I569" s="54"/>
      <c r="J569" s="54"/>
      <c r="K569" s="54"/>
    </row>
    <row r="570" spans="1:11">
      <c r="A570" s="77" t="s">
        <v>374</v>
      </c>
      <c r="B570" s="77" t="s">
        <v>434</v>
      </c>
      <c r="C570" s="77" t="s">
        <v>433</v>
      </c>
      <c r="D570" s="76">
        <v>4.3315010000000003</v>
      </c>
      <c r="E570" s="75">
        <v>34</v>
      </c>
      <c r="F570" s="75">
        <v>261</v>
      </c>
      <c r="G570" s="74">
        <v>4510</v>
      </c>
      <c r="I570" s="54"/>
      <c r="J570" s="54"/>
      <c r="K570" s="54"/>
    </row>
    <row r="571" spans="1:11">
      <c r="A571" s="69" t="s">
        <v>374</v>
      </c>
      <c r="B571" s="69" t="s">
        <v>432</v>
      </c>
      <c r="C571" s="69" t="s">
        <v>431</v>
      </c>
      <c r="D571" s="71" t="s">
        <v>430</v>
      </c>
      <c r="E571" s="70">
        <v>41</v>
      </c>
      <c r="F571" s="70">
        <v>301</v>
      </c>
      <c r="G571" s="66">
        <v>4510</v>
      </c>
      <c r="I571" s="59"/>
      <c r="J571" s="54"/>
      <c r="K571" s="54"/>
    </row>
    <row r="572" spans="1:11">
      <c r="A572" s="69" t="s">
        <v>428</v>
      </c>
      <c r="B572" s="69" t="s">
        <v>429</v>
      </c>
      <c r="C572" s="69" t="s">
        <v>425</v>
      </c>
      <c r="D572" s="71" t="s">
        <v>424</v>
      </c>
      <c r="E572" s="70">
        <v>4</v>
      </c>
      <c r="F572" s="70">
        <v>127</v>
      </c>
      <c r="G572" s="66">
        <v>4240</v>
      </c>
      <c r="I572" s="59"/>
      <c r="J572" s="54"/>
      <c r="K572" s="54"/>
    </row>
    <row r="573" spans="1:11">
      <c r="A573" s="69" t="s">
        <v>428</v>
      </c>
      <c r="B573" s="69" t="s">
        <v>427</v>
      </c>
      <c r="C573" s="69" t="s">
        <v>425</v>
      </c>
      <c r="D573" s="71" t="s">
        <v>424</v>
      </c>
      <c r="E573" s="70">
        <v>3</v>
      </c>
      <c r="F573" s="70">
        <v>62</v>
      </c>
      <c r="G573" s="66">
        <v>4240</v>
      </c>
      <c r="I573" s="59"/>
      <c r="J573" s="54"/>
      <c r="K573" s="54"/>
    </row>
    <row r="574" spans="1:11">
      <c r="A574" s="69" t="s">
        <v>397</v>
      </c>
      <c r="B574" s="69" t="s">
        <v>426</v>
      </c>
      <c r="C574" s="69" t="s">
        <v>425</v>
      </c>
      <c r="D574" s="71" t="s">
        <v>424</v>
      </c>
      <c r="E574" s="70">
        <v>24</v>
      </c>
      <c r="F574" s="70">
        <v>224</v>
      </c>
      <c r="G574" s="66">
        <v>2150</v>
      </c>
      <c r="I574" s="59"/>
      <c r="J574" s="54"/>
      <c r="K574" s="54"/>
    </row>
    <row r="575" spans="1:11">
      <c r="A575" s="69" t="s">
        <v>386</v>
      </c>
      <c r="B575" s="69" t="s">
        <v>423</v>
      </c>
      <c r="C575" s="69" t="s">
        <v>422</v>
      </c>
      <c r="D575" s="71" t="s">
        <v>421</v>
      </c>
      <c r="E575" s="70">
        <v>120</v>
      </c>
      <c r="F575" s="70">
        <v>1457</v>
      </c>
      <c r="G575" s="66">
        <v>4230</v>
      </c>
      <c r="I575" s="59"/>
      <c r="J575" s="54"/>
      <c r="K575" s="54"/>
    </row>
    <row r="576" spans="1:11">
      <c r="A576" s="69" t="s">
        <v>397</v>
      </c>
      <c r="B576" s="69" t="s">
        <v>420</v>
      </c>
      <c r="C576" s="69" t="s">
        <v>419</v>
      </c>
      <c r="D576" s="71" t="s">
        <v>414</v>
      </c>
      <c r="E576" s="70">
        <v>222</v>
      </c>
      <c r="F576" s="70">
        <v>2072</v>
      </c>
      <c r="G576" s="66">
        <v>2150</v>
      </c>
      <c r="I576" s="59"/>
      <c r="J576" s="54"/>
      <c r="K576" s="54"/>
    </row>
    <row r="577" spans="1:11">
      <c r="A577" s="69" t="s">
        <v>397</v>
      </c>
      <c r="B577" s="69" t="s">
        <v>418</v>
      </c>
      <c r="C577" s="69" t="s">
        <v>417</v>
      </c>
      <c r="D577" s="71" t="s">
        <v>414</v>
      </c>
      <c r="E577" s="70">
        <v>118</v>
      </c>
      <c r="F577" s="70">
        <v>1098</v>
      </c>
      <c r="G577" s="66">
        <v>2450</v>
      </c>
      <c r="I577" s="59"/>
      <c r="J577" s="54"/>
      <c r="K577" s="54"/>
    </row>
    <row r="578" spans="1:11">
      <c r="A578" s="69" t="s">
        <v>374</v>
      </c>
      <c r="B578" s="69" t="s">
        <v>416</v>
      </c>
      <c r="C578" s="69" t="s">
        <v>415</v>
      </c>
      <c r="D578" s="71" t="s">
        <v>414</v>
      </c>
      <c r="E578" s="70">
        <v>123</v>
      </c>
      <c r="F578" s="70">
        <v>1156</v>
      </c>
      <c r="G578" s="66">
        <v>3250</v>
      </c>
      <c r="I578" s="59"/>
      <c r="J578" s="54"/>
      <c r="K578" s="54"/>
    </row>
    <row r="579" spans="1:11">
      <c r="A579" s="69" t="s">
        <v>383</v>
      </c>
      <c r="B579" s="69" t="s">
        <v>413</v>
      </c>
      <c r="C579" s="73" t="s">
        <v>412</v>
      </c>
      <c r="D579" s="71">
        <v>4.3322019999999997</v>
      </c>
      <c r="E579" s="70">
        <v>238</v>
      </c>
      <c r="F579" s="70">
        <v>2452</v>
      </c>
      <c r="G579" s="66">
        <v>3340</v>
      </c>
      <c r="I579" s="59"/>
      <c r="J579" s="54"/>
      <c r="K579" s="54"/>
    </row>
    <row r="580" spans="1:11">
      <c r="A580" s="69" t="s">
        <v>383</v>
      </c>
      <c r="B580" s="69" t="s">
        <v>411</v>
      </c>
      <c r="C580" s="69" t="s">
        <v>410</v>
      </c>
      <c r="D580" s="71" t="s">
        <v>409</v>
      </c>
      <c r="E580" s="70">
        <v>177</v>
      </c>
      <c r="F580" s="70">
        <v>1619</v>
      </c>
      <c r="G580" s="66">
        <v>2240</v>
      </c>
      <c r="I580" s="59"/>
      <c r="J580" s="54"/>
      <c r="K580" s="54"/>
    </row>
    <row r="581" spans="1:11">
      <c r="A581" s="69" t="s">
        <v>383</v>
      </c>
      <c r="B581" s="69" t="s">
        <v>408</v>
      </c>
      <c r="C581" s="69" t="s">
        <v>407</v>
      </c>
      <c r="D581" s="71" t="s">
        <v>406</v>
      </c>
      <c r="E581" s="70">
        <v>95</v>
      </c>
      <c r="F581" s="70">
        <v>867</v>
      </c>
      <c r="G581" s="66">
        <v>2340</v>
      </c>
      <c r="I581" s="59"/>
      <c r="J581" s="54"/>
      <c r="K581" s="54"/>
    </row>
    <row r="582" spans="1:11">
      <c r="A582" s="69" t="s">
        <v>383</v>
      </c>
      <c r="B582" s="69" t="s">
        <v>405</v>
      </c>
      <c r="C582" s="69" t="s">
        <v>404</v>
      </c>
      <c r="D582" s="71" t="s">
        <v>403</v>
      </c>
      <c r="E582" s="70">
        <v>288</v>
      </c>
      <c r="F582" s="70">
        <v>2732</v>
      </c>
      <c r="G582" s="66">
        <v>2340</v>
      </c>
      <c r="I582" s="59"/>
      <c r="J582" s="54"/>
      <c r="K582" s="54"/>
    </row>
    <row r="583" spans="1:11">
      <c r="A583" s="69" t="s">
        <v>386</v>
      </c>
      <c r="B583" s="69" t="s">
        <v>402</v>
      </c>
      <c r="C583" s="69" t="s">
        <v>391</v>
      </c>
      <c r="D583" s="71" t="s">
        <v>371</v>
      </c>
      <c r="E583" s="70">
        <v>33</v>
      </c>
      <c r="F583" s="70">
        <v>402</v>
      </c>
      <c r="G583" s="66">
        <v>4230</v>
      </c>
      <c r="I583" s="59"/>
      <c r="J583" s="54"/>
      <c r="K583" s="54"/>
    </row>
    <row r="584" spans="1:11">
      <c r="A584" s="69" t="s">
        <v>374</v>
      </c>
      <c r="B584" s="69" t="s">
        <v>401</v>
      </c>
      <c r="C584" s="69" t="s">
        <v>391</v>
      </c>
      <c r="D584" s="71" t="s">
        <v>371</v>
      </c>
      <c r="E584" s="70">
        <v>205</v>
      </c>
      <c r="F584" s="70">
        <v>1090</v>
      </c>
      <c r="G584" s="66">
        <v>4610</v>
      </c>
      <c r="I584" s="59"/>
      <c r="J584" s="54"/>
      <c r="K584" s="54"/>
    </row>
    <row r="585" spans="1:11">
      <c r="A585" s="69" t="s">
        <v>374</v>
      </c>
      <c r="B585" s="69" t="s">
        <v>400</v>
      </c>
      <c r="C585" s="69" t="s">
        <v>391</v>
      </c>
      <c r="D585" s="71" t="s">
        <v>371</v>
      </c>
      <c r="E585" s="70">
        <v>173</v>
      </c>
      <c r="F585" s="70">
        <v>1545</v>
      </c>
      <c r="G585" s="66">
        <v>3250</v>
      </c>
      <c r="I585" s="59"/>
      <c r="J585" s="54"/>
      <c r="K585" s="54"/>
    </row>
    <row r="586" spans="1:11">
      <c r="A586" s="69" t="s">
        <v>374</v>
      </c>
      <c r="B586" s="69" t="s">
        <v>399</v>
      </c>
      <c r="C586" s="69" t="s">
        <v>391</v>
      </c>
      <c r="D586" s="71" t="s">
        <v>371</v>
      </c>
      <c r="E586" s="70">
        <v>132</v>
      </c>
      <c r="F586" s="70">
        <v>1129</v>
      </c>
      <c r="G586" s="66">
        <v>3250</v>
      </c>
      <c r="I586" s="59"/>
      <c r="J586" s="54"/>
      <c r="K586" s="54"/>
    </row>
    <row r="587" spans="1:11">
      <c r="A587" s="69" t="s">
        <v>397</v>
      </c>
      <c r="B587" s="69" t="s">
        <v>398</v>
      </c>
      <c r="C587" s="69" t="s">
        <v>391</v>
      </c>
      <c r="D587" s="71" t="s">
        <v>371</v>
      </c>
      <c r="E587" s="70">
        <v>47</v>
      </c>
      <c r="F587" s="70">
        <v>605</v>
      </c>
      <c r="G587" s="66">
        <v>1450</v>
      </c>
      <c r="I587" s="59"/>
      <c r="J587" s="54"/>
      <c r="K587" s="54"/>
    </row>
    <row r="588" spans="1:11">
      <c r="A588" s="69" t="s">
        <v>397</v>
      </c>
      <c r="B588" s="69" t="s">
        <v>396</v>
      </c>
      <c r="C588" s="69" t="s">
        <v>391</v>
      </c>
      <c r="D588" s="71" t="s">
        <v>371</v>
      </c>
      <c r="E588" s="70">
        <v>54</v>
      </c>
      <c r="F588" s="70">
        <v>693</v>
      </c>
      <c r="G588" s="66">
        <v>1450</v>
      </c>
      <c r="I588" s="54"/>
      <c r="J588" s="54"/>
      <c r="K588" s="54"/>
    </row>
    <row r="589" spans="1:11">
      <c r="A589" s="69" t="s">
        <v>383</v>
      </c>
      <c r="B589" s="69" t="s">
        <v>395</v>
      </c>
      <c r="C589" s="69" t="s">
        <v>391</v>
      </c>
      <c r="D589" s="71" t="s">
        <v>371</v>
      </c>
      <c r="E589" s="70">
        <v>103</v>
      </c>
      <c r="F589" s="70">
        <v>1102</v>
      </c>
      <c r="G589" s="66">
        <v>3440</v>
      </c>
      <c r="I589" s="54"/>
      <c r="J589" s="54"/>
      <c r="K589" s="54"/>
    </row>
    <row r="590" spans="1:11">
      <c r="A590" s="69" t="s">
        <v>393</v>
      </c>
      <c r="B590" s="69" t="s">
        <v>394</v>
      </c>
      <c r="C590" s="69" t="s">
        <v>391</v>
      </c>
      <c r="D590" s="71" t="s">
        <v>371</v>
      </c>
      <c r="E590" s="70">
        <v>103</v>
      </c>
      <c r="F590" s="70">
        <v>879</v>
      </c>
      <c r="G590" s="66">
        <v>2130</v>
      </c>
      <c r="I590" s="53"/>
      <c r="J590" s="53"/>
      <c r="K590" s="53"/>
    </row>
    <row r="591" spans="1:11">
      <c r="A591" s="69" t="s">
        <v>393</v>
      </c>
      <c r="B591" s="69" t="s">
        <v>392</v>
      </c>
      <c r="C591" s="69" t="s">
        <v>391</v>
      </c>
      <c r="D591" s="71" t="s">
        <v>371</v>
      </c>
      <c r="E591" s="70">
        <v>180</v>
      </c>
      <c r="F591" s="70">
        <v>1545</v>
      </c>
      <c r="G591" s="72">
        <v>3230</v>
      </c>
      <c r="I591" s="53"/>
      <c r="J591" s="53"/>
      <c r="K591" s="53"/>
    </row>
    <row r="592" spans="1:11">
      <c r="A592" s="69" t="s">
        <v>386</v>
      </c>
      <c r="B592" s="69" t="s">
        <v>390</v>
      </c>
      <c r="C592" s="69" t="s">
        <v>389</v>
      </c>
      <c r="D592" s="71" t="s">
        <v>371</v>
      </c>
      <c r="E592" s="70">
        <v>119</v>
      </c>
      <c r="F592" s="70">
        <v>1226</v>
      </c>
      <c r="G592" s="66">
        <v>4230</v>
      </c>
      <c r="I592" s="53"/>
      <c r="J592" s="53"/>
      <c r="K592" s="53"/>
    </row>
    <row r="593" spans="1:13">
      <c r="A593" s="69" t="s">
        <v>374</v>
      </c>
      <c r="B593" s="69" t="s">
        <v>388</v>
      </c>
      <c r="C593" s="69" t="s">
        <v>387</v>
      </c>
      <c r="D593" s="71" t="s">
        <v>371</v>
      </c>
      <c r="E593" s="70">
        <v>304</v>
      </c>
      <c r="F593" s="70">
        <v>2584</v>
      </c>
      <c r="G593" s="66">
        <v>4210</v>
      </c>
      <c r="I593" s="54"/>
      <c r="J593" s="54"/>
      <c r="K593" s="54"/>
    </row>
    <row r="594" spans="1:13">
      <c r="A594" s="69" t="s">
        <v>386</v>
      </c>
      <c r="B594" s="69" t="s">
        <v>385</v>
      </c>
      <c r="C594" s="69" t="s">
        <v>384</v>
      </c>
      <c r="D594" s="71" t="s">
        <v>371</v>
      </c>
      <c r="E594" s="70">
        <v>142</v>
      </c>
      <c r="F594" s="70">
        <v>1496</v>
      </c>
      <c r="G594" s="66">
        <v>4230</v>
      </c>
      <c r="I594" s="54"/>
      <c r="J594" s="54"/>
      <c r="K594" s="54"/>
    </row>
    <row r="595" spans="1:13">
      <c r="A595" s="69" t="s">
        <v>383</v>
      </c>
      <c r="B595" s="69" t="s">
        <v>382</v>
      </c>
      <c r="C595" s="69" t="s">
        <v>381</v>
      </c>
      <c r="D595" s="71" t="s">
        <v>371</v>
      </c>
      <c r="E595" s="70">
        <v>90</v>
      </c>
      <c r="F595" s="70">
        <v>986</v>
      </c>
      <c r="G595" s="66">
        <v>1340</v>
      </c>
      <c r="I595" s="54"/>
      <c r="J595" s="54"/>
      <c r="K595" s="54"/>
    </row>
    <row r="596" spans="1:13">
      <c r="A596" s="69" t="s">
        <v>374</v>
      </c>
      <c r="B596" s="69" t="s">
        <v>380</v>
      </c>
      <c r="C596" s="69" t="s">
        <v>379</v>
      </c>
      <c r="D596" s="71" t="s">
        <v>371</v>
      </c>
      <c r="E596" s="70">
        <v>240</v>
      </c>
      <c r="F596" s="70">
        <v>1986</v>
      </c>
      <c r="G596" s="66">
        <v>4110</v>
      </c>
      <c r="I596" s="54"/>
      <c r="J596" s="54"/>
      <c r="K596" s="54"/>
    </row>
    <row r="597" spans="1:13">
      <c r="A597" s="69" t="s">
        <v>374</v>
      </c>
      <c r="B597" s="69" t="s">
        <v>378</v>
      </c>
      <c r="C597" s="69" t="s">
        <v>375</v>
      </c>
      <c r="D597" s="71" t="s">
        <v>371</v>
      </c>
      <c r="E597" s="70">
        <v>472</v>
      </c>
      <c r="F597" s="70">
        <v>4012</v>
      </c>
      <c r="G597" s="66">
        <v>4210</v>
      </c>
      <c r="I597" s="54"/>
      <c r="J597" s="54"/>
      <c r="K597" s="54"/>
    </row>
    <row r="598" spans="1:13">
      <c r="A598" s="69" t="s">
        <v>374</v>
      </c>
      <c r="B598" s="69" t="s">
        <v>377</v>
      </c>
      <c r="C598" s="69" t="s">
        <v>375</v>
      </c>
      <c r="D598" s="71" t="s">
        <v>371</v>
      </c>
      <c r="E598" s="70">
        <v>53</v>
      </c>
      <c r="F598" s="70">
        <v>550</v>
      </c>
      <c r="G598" s="66">
        <v>4310</v>
      </c>
      <c r="I598" s="54"/>
      <c r="J598" s="54"/>
      <c r="K598" s="54"/>
    </row>
    <row r="599" spans="1:13">
      <c r="A599" s="69" t="s">
        <v>374</v>
      </c>
      <c r="B599" s="69" t="s">
        <v>376</v>
      </c>
      <c r="C599" s="69" t="s">
        <v>375</v>
      </c>
      <c r="D599" s="71" t="s">
        <v>371</v>
      </c>
      <c r="E599" s="70">
        <v>298</v>
      </c>
      <c r="F599" s="70">
        <v>2965</v>
      </c>
      <c r="G599" s="66">
        <v>4410</v>
      </c>
      <c r="I599" s="54"/>
      <c r="J599" s="54"/>
      <c r="K599" s="54"/>
    </row>
    <row r="600" spans="1:13">
      <c r="A600" s="69" t="s">
        <v>374</v>
      </c>
      <c r="B600" s="69" t="s">
        <v>373</v>
      </c>
      <c r="C600" s="69" t="s">
        <v>372</v>
      </c>
      <c r="D600" s="71" t="s">
        <v>371</v>
      </c>
      <c r="E600" s="70">
        <v>565</v>
      </c>
      <c r="F600" s="70">
        <v>5642</v>
      </c>
      <c r="G600" s="66">
        <v>4510</v>
      </c>
      <c r="I600" s="54"/>
      <c r="J600" s="54"/>
      <c r="K600" s="54"/>
    </row>
    <row r="601" spans="1:13">
      <c r="A601" s="69"/>
      <c r="B601" s="69"/>
      <c r="C601" s="69"/>
      <c r="D601" s="68" t="s">
        <v>370</v>
      </c>
      <c r="E601" s="67">
        <f>SUM(E564:E600)</f>
        <v>5617</v>
      </c>
      <c r="F601" s="67">
        <f>SUM(F564:F600)</f>
        <v>106440</v>
      </c>
      <c r="G601" s="66"/>
      <c r="I601" s="54"/>
      <c r="J601" s="54"/>
      <c r="K601" s="54"/>
    </row>
    <row r="602" spans="1:13">
      <c r="A602" s="69"/>
      <c r="B602" s="69"/>
      <c r="C602" s="69"/>
      <c r="D602" s="68" t="s">
        <v>369</v>
      </c>
      <c r="E602" s="67">
        <f>E556+E561+E601</f>
        <v>14605</v>
      </c>
      <c r="F602" s="67">
        <f>F556+F561+F601</f>
        <v>315173</v>
      </c>
      <c r="G602" s="66"/>
      <c r="I602" s="54"/>
      <c r="J602" s="54"/>
      <c r="K602" s="54"/>
    </row>
    <row r="603" spans="1:13" s="53" customFormat="1">
      <c r="A603" s="69"/>
      <c r="B603" s="69"/>
      <c r="C603" s="69"/>
      <c r="D603" s="71"/>
      <c r="E603" s="70"/>
      <c r="F603" s="70"/>
      <c r="G603" s="66"/>
      <c r="I603" s="54"/>
      <c r="J603" s="54"/>
      <c r="K603" s="54"/>
    </row>
    <row r="604" spans="1:13" s="53" customFormat="1">
      <c r="A604" s="69"/>
      <c r="B604" s="69"/>
      <c r="C604" s="69"/>
      <c r="D604" s="68" t="s">
        <v>368</v>
      </c>
      <c r="E604" s="67">
        <f>E108+E247+E522+E602</f>
        <v>77813</v>
      </c>
      <c r="F604" s="67">
        <f>F108+F247+F522+F602</f>
        <v>1045846</v>
      </c>
      <c r="G604" s="66"/>
      <c r="I604" s="54"/>
      <c r="J604" s="54"/>
      <c r="K604" s="54"/>
    </row>
    <row r="605" spans="1:13" s="53" customFormat="1">
      <c r="A605" s="60"/>
      <c r="B605" s="60"/>
      <c r="C605" s="60"/>
      <c r="D605" s="59"/>
      <c r="E605" s="58"/>
      <c r="F605" s="58"/>
      <c r="G605" s="57"/>
      <c r="I605" s="54"/>
      <c r="J605" s="54"/>
      <c r="K605" s="54"/>
    </row>
    <row r="606" spans="1:13">
      <c r="A606" s="60"/>
      <c r="B606" s="60"/>
      <c r="C606" s="60"/>
      <c r="D606" s="59"/>
      <c r="E606" s="58"/>
      <c r="F606" s="58"/>
      <c r="G606" s="57"/>
      <c r="I606" s="54"/>
      <c r="J606" s="54"/>
      <c r="K606" s="54"/>
      <c r="M606" s="1" t="s">
        <v>23</v>
      </c>
    </row>
    <row r="607" spans="1:13">
      <c r="A607" s="60"/>
      <c r="B607" s="60"/>
      <c r="C607" s="60"/>
      <c r="D607" s="59"/>
      <c r="E607" s="58"/>
      <c r="F607" s="58"/>
      <c r="G607" s="57"/>
      <c r="I607" s="54"/>
      <c r="J607" s="54"/>
      <c r="K607" s="54"/>
      <c r="M607" s="1">
        <v>1.3813</v>
      </c>
    </row>
    <row r="608" spans="1:13">
      <c r="A608" s="60"/>
      <c r="B608" s="60"/>
      <c r="C608" s="60"/>
      <c r="D608" s="59"/>
      <c r="E608" s="58"/>
      <c r="F608" s="58"/>
      <c r="G608" s="57"/>
      <c r="I608" s="54"/>
      <c r="J608" s="54"/>
      <c r="K608" s="54"/>
      <c r="M608" s="1">
        <v>3.9110100000000001</v>
      </c>
    </row>
    <row r="609" spans="1:13">
      <c r="A609" s="60"/>
      <c r="B609" s="60"/>
      <c r="C609" s="60"/>
      <c r="D609" s="59"/>
      <c r="E609" s="58"/>
      <c r="F609" s="58"/>
      <c r="G609" s="57"/>
      <c r="I609" s="54"/>
      <c r="J609" s="54"/>
      <c r="K609" s="54"/>
      <c r="M609" s="1">
        <v>3.9110399999999998</v>
      </c>
    </row>
    <row r="610" spans="1:13">
      <c r="A610" s="60"/>
      <c r="B610" s="60"/>
      <c r="C610" s="60"/>
      <c r="D610" s="59"/>
      <c r="E610" s="58"/>
      <c r="F610" s="58"/>
      <c r="G610" s="57"/>
      <c r="I610" s="54"/>
      <c r="J610" s="54"/>
      <c r="K610" s="54"/>
      <c r="M610" s="1">
        <v>3.9140000000000001</v>
      </c>
    </row>
    <row r="611" spans="1:13">
      <c r="A611" s="60"/>
      <c r="B611" s="60"/>
      <c r="C611" s="60"/>
      <c r="D611" s="59"/>
      <c r="E611" s="58"/>
      <c r="F611" s="58"/>
      <c r="G611" s="57"/>
      <c r="I611" s="54"/>
      <c r="J611" s="54"/>
      <c r="K611" s="54"/>
      <c r="M611" s="1">
        <v>3.92</v>
      </c>
    </row>
    <row r="612" spans="1:13">
      <c r="A612" s="60"/>
      <c r="B612" s="60"/>
      <c r="C612" s="60"/>
      <c r="D612" s="59"/>
      <c r="E612" s="58"/>
      <c r="F612" s="58"/>
      <c r="G612" s="57"/>
      <c r="I612" s="54"/>
      <c r="J612" s="54"/>
      <c r="K612" s="54"/>
      <c r="M612" s="1">
        <v>3.93</v>
      </c>
    </row>
    <row r="613" spans="1:13">
      <c r="A613" s="60"/>
      <c r="B613" s="60"/>
      <c r="C613" s="60"/>
      <c r="D613" s="59"/>
      <c r="E613" s="58"/>
      <c r="F613" s="58"/>
      <c r="G613" s="57"/>
      <c r="I613" s="54"/>
      <c r="J613" s="54"/>
      <c r="K613" s="54"/>
    </row>
    <row r="614" spans="1:13">
      <c r="A614" s="60"/>
      <c r="B614" s="60"/>
      <c r="C614" s="60"/>
      <c r="D614" s="59"/>
      <c r="E614" s="58"/>
      <c r="F614" s="58"/>
      <c r="G614" s="57"/>
      <c r="I614" s="54"/>
      <c r="J614" s="54"/>
      <c r="K614" s="54"/>
    </row>
    <row r="615" spans="1:13">
      <c r="A615" s="60"/>
      <c r="B615" s="60"/>
      <c r="C615" s="60"/>
      <c r="D615" s="59"/>
      <c r="E615" s="58"/>
      <c r="F615" s="58"/>
      <c r="G615" s="57"/>
      <c r="I615" s="54"/>
      <c r="J615" s="54"/>
      <c r="K615" s="54"/>
    </row>
    <row r="616" spans="1:13">
      <c r="A616" s="60"/>
      <c r="B616" s="60"/>
      <c r="C616" s="60"/>
      <c r="D616" s="59"/>
      <c r="E616" s="58"/>
      <c r="F616" s="58"/>
      <c r="G616" s="57"/>
      <c r="I616" s="54"/>
      <c r="J616" s="54"/>
      <c r="K616" s="54"/>
    </row>
    <row r="617" spans="1:13">
      <c r="A617" s="60"/>
      <c r="B617" s="60"/>
      <c r="C617" s="60"/>
      <c r="D617" s="59"/>
      <c r="E617" s="58"/>
      <c r="F617" s="58"/>
      <c r="G617" s="57"/>
      <c r="I617" s="54"/>
      <c r="J617" s="54"/>
      <c r="K617" s="54"/>
    </row>
    <row r="618" spans="1:13">
      <c r="A618" s="60"/>
      <c r="B618" s="60"/>
      <c r="C618" s="60"/>
      <c r="D618" s="59"/>
      <c r="E618" s="58"/>
      <c r="F618" s="58"/>
      <c r="G618" s="57"/>
      <c r="I618" s="54"/>
      <c r="J618" s="54"/>
      <c r="K618" s="54"/>
    </row>
    <row r="619" spans="1:13">
      <c r="A619" s="60"/>
      <c r="B619" s="60"/>
      <c r="C619" s="60"/>
      <c r="D619" s="59"/>
      <c r="E619" s="58"/>
      <c r="F619" s="58"/>
      <c r="G619" s="57"/>
      <c r="I619" s="54"/>
      <c r="J619" s="54"/>
      <c r="K619" s="54"/>
    </row>
    <row r="620" spans="1:13">
      <c r="A620" s="60"/>
      <c r="B620" s="60"/>
      <c r="C620" s="60"/>
      <c r="D620" s="59"/>
      <c r="E620" s="58"/>
      <c r="F620" s="58"/>
      <c r="G620" s="57"/>
      <c r="I620" s="54"/>
      <c r="J620" s="54"/>
      <c r="K620" s="54"/>
    </row>
    <row r="621" spans="1:13">
      <c r="A621" s="60"/>
      <c r="B621" s="60"/>
      <c r="C621" s="60"/>
      <c r="D621" s="59"/>
      <c r="E621" s="58"/>
      <c r="F621" s="58"/>
      <c r="G621" s="57"/>
      <c r="I621" s="54"/>
      <c r="J621" s="54"/>
      <c r="K621" s="54"/>
    </row>
    <row r="622" spans="1:13">
      <c r="A622" s="60"/>
      <c r="B622" s="60"/>
      <c r="C622" s="60"/>
      <c r="D622" s="59"/>
      <c r="E622" s="58"/>
      <c r="F622" s="58"/>
      <c r="G622" s="57"/>
      <c r="I622" s="54"/>
      <c r="J622" s="54"/>
      <c r="K622" s="54"/>
    </row>
    <row r="623" spans="1:13">
      <c r="A623" s="60"/>
      <c r="B623" s="60"/>
      <c r="C623" s="62"/>
      <c r="D623" s="59"/>
      <c r="E623" s="61"/>
      <c r="F623" s="61"/>
      <c r="G623" s="57"/>
      <c r="I623" s="54"/>
      <c r="J623" s="54"/>
      <c r="K623" s="54"/>
    </row>
    <row r="624" spans="1:13">
      <c r="A624" s="60"/>
      <c r="B624" s="60"/>
      <c r="C624" s="60"/>
      <c r="D624" s="59"/>
      <c r="E624" s="58"/>
      <c r="F624" s="58"/>
      <c r="G624" s="57"/>
    </row>
    <row r="625" spans="1:11">
      <c r="A625" s="65"/>
      <c r="B625" s="60"/>
      <c r="C625" s="60"/>
      <c r="D625" s="59"/>
      <c r="E625" s="58"/>
      <c r="F625" s="58"/>
      <c r="G625" s="57"/>
    </row>
    <row r="626" spans="1:11">
      <c r="A626" s="60"/>
      <c r="B626" s="60"/>
      <c r="C626" s="60"/>
      <c r="D626" s="59"/>
      <c r="E626" s="58"/>
      <c r="F626" s="58"/>
      <c r="G626" s="57"/>
    </row>
    <row r="627" spans="1:11">
      <c r="A627" s="60"/>
      <c r="B627" s="60"/>
      <c r="C627" s="60"/>
      <c r="D627" s="59"/>
      <c r="E627" s="58"/>
      <c r="F627" s="58"/>
      <c r="G627" s="57"/>
    </row>
    <row r="628" spans="1:11">
      <c r="A628" s="60"/>
      <c r="B628" s="60"/>
      <c r="C628" s="62"/>
      <c r="D628" s="59"/>
      <c r="E628" s="61"/>
      <c r="F628" s="61"/>
      <c r="G628" s="57"/>
    </row>
    <row r="629" spans="1:11">
      <c r="A629" s="60"/>
      <c r="B629" s="60"/>
      <c r="C629" s="60"/>
      <c r="D629" s="59"/>
      <c r="E629" s="58"/>
      <c r="F629" s="58"/>
      <c r="G629" s="57"/>
    </row>
    <row r="630" spans="1:11">
      <c r="A630" s="65"/>
      <c r="B630" s="60"/>
      <c r="C630" s="60"/>
      <c r="D630" s="59"/>
      <c r="E630" s="58"/>
      <c r="F630" s="58"/>
      <c r="G630" s="57"/>
    </row>
    <row r="631" spans="1:11">
      <c r="A631" s="60"/>
      <c r="B631" s="60"/>
      <c r="C631" s="60"/>
      <c r="D631" s="59"/>
      <c r="E631" s="58"/>
      <c r="F631" s="58"/>
      <c r="G631" s="57"/>
    </row>
    <row r="632" spans="1:11">
      <c r="A632" s="60"/>
      <c r="B632" s="60"/>
      <c r="C632" s="60"/>
      <c r="D632" s="59"/>
      <c r="E632" s="58"/>
      <c r="F632" s="58"/>
      <c r="G632" s="57"/>
    </row>
    <row r="633" spans="1:11">
      <c r="A633" s="60"/>
      <c r="B633" s="60"/>
      <c r="C633" s="60"/>
      <c r="D633" s="59"/>
      <c r="E633" s="58"/>
      <c r="F633" s="58"/>
      <c r="G633" s="57"/>
    </row>
    <row r="634" spans="1:11">
      <c r="A634" s="60"/>
      <c r="B634" s="60"/>
      <c r="C634" s="60"/>
      <c r="D634" s="59"/>
      <c r="E634" s="58"/>
      <c r="F634" s="58"/>
      <c r="G634" s="57"/>
    </row>
    <row r="635" spans="1:11">
      <c r="A635" s="60"/>
      <c r="B635" s="60"/>
      <c r="C635" s="60"/>
      <c r="D635" s="59"/>
      <c r="E635" s="58"/>
      <c r="F635" s="58"/>
      <c r="G635" s="57"/>
    </row>
    <row r="636" spans="1:11">
      <c r="A636" s="60"/>
      <c r="B636" s="60"/>
      <c r="C636" s="60"/>
      <c r="D636" s="59"/>
      <c r="E636" s="58"/>
      <c r="F636" s="58"/>
      <c r="G636" s="57"/>
    </row>
    <row r="637" spans="1:11">
      <c r="A637" s="60"/>
      <c r="B637" s="60"/>
      <c r="C637" s="60"/>
      <c r="D637" s="59"/>
      <c r="E637" s="58"/>
      <c r="F637" s="58"/>
      <c r="G637" s="57"/>
      <c r="I637" s="54"/>
      <c r="J637" s="54"/>
      <c r="K637" s="54"/>
    </row>
    <row r="638" spans="1:11">
      <c r="A638" s="60"/>
      <c r="B638" s="60"/>
      <c r="C638" s="60"/>
      <c r="D638" s="59"/>
      <c r="E638" s="58"/>
      <c r="F638" s="58"/>
      <c r="G638" s="57"/>
      <c r="I638" s="54"/>
      <c r="J638" s="54"/>
      <c r="K638" s="54"/>
    </row>
    <row r="639" spans="1:11">
      <c r="A639" s="60"/>
      <c r="B639" s="60"/>
      <c r="C639" s="60"/>
      <c r="D639" s="59"/>
      <c r="E639" s="58"/>
      <c r="F639" s="58"/>
      <c r="G639" s="57"/>
      <c r="I639" s="54"/>
      <c r="J639" s="54"/>
      <c r="K639" s="54"/>
    </row>
    <row r="640" spans="1:11">
      <c r="A640" s="60"/>
      <c r="B640" s="60"/>
      <c r="C640" s="60"/>
      <c r="D640" s="59"/>
      <c r="E640" s="58"/>
      <c r="F640" s="58"/>
      <c r="G640" s="57"/>
      <c r="I640" s="54"/>
      <c r="J640" s="54"/>
      <c r="K640" s="54"/>
    </row>
    <row r="641" spans="1:7">
      <c r="A641" s="60"/>
      <c r="B641" s="60"/>
      <c r="C641" s="60"/>
      <c r="D641" s="59"/>
      <c r="E641" s="58"/>
      <c r="F641" s="58"/>
      <c r="G641" s="57"/>
    </row>
    <row r="642" spans="1:7">
      <c r="A642" s="60"/>
      <c r="B642" s="60"/>
      <c r="C642" s="60"/>
      <c r="D642" s="59"/>
      <c r="E642" s="58"/>
      <c r="F642" s="58"/>
      <c r="G642" s="57"/>
    </row>
    <row r="643" spans="1:7">
      <c r="A643" s="60"/>
      <c r="B643" s="60"/>
      <c r="C643" s="60"/>
      <c r="D643" s="59"/>
      <c r="E643" s="58"/>
      <c r="F643" s="58"/>
      <c r="G643" s="57"/>
    </row>
    <row r="644" spans="1:7">
      <c r="A644" s="60"/>
      <c r="B644" s="60"/>
      <c r="C644" s="60"/>
      <c r="D644" s="59"/>
      <c r="E644" s="58"/>
      <c r="F644" s="58"/>
      <c r="G644" s="57"/>
    </row>
    <row r="645" spans="1:7">
      <c r="A645" s="60"/>
      <c r="B645" s="60"/>
      <c r="C645" s="60"/>
      <c r="D645" s="59"/>
      <c r="E645" s="58"/>
      <c r="F645" s="58"/>
      <c r="G645" s="57"/>
    </row>
    <row r="646" spans="1:7">
      <c r="A646" s="60"/>
      <c r="B646" s="60"/>
      <c r="C646" s="64"/>
      <c r="D646" s="59"/>
      <c r="E646" s="58"/>
      <c r="F646" s="58"/>
      <c r="G646" s="57"/>
    </row>
    <row r="647" spans="1:7">
      <c r="A647" s="60"/>
      <c r="B647" s="60"/>
      <c r="C647" s="60"/>
      <c r="D647" s="59"/>
      <c r="E647" s="58"/>
      <c r="F647" s="58"/>
      <c r="G647" s="57"/>
    </row>
    <row r="648" spans="1:7">
      <c r="A648" s="60"/>
      <c r="B648" s="60"/>
      <c r="C648" s="60"/>
      <c r="D648" s="59"/>
      <c r="E648" s="58"/>
      <c r="F648" s="58"/>
      <c r="G648" s="57"/>
    </row>
    <row r="649" spans="1:7">
      <c r="A649" s="60"/>
      <c r="B649" s="60"/>
      <c r="C649" s="60"/>
      <c r="D649" s="59"/>
      <c r="E649" s="58"/>
      <c r="F649" s="58"/>
      <c r="G649" s="57"/>
    </row>
    <row r="650" spans="1:7">
      <c r="A650" s="60"/>
      <c r="B650" s="60"/>
      <c r="C650" s="60"/>
      <c r="D650" s="59"/>
      <c r="E650" s="58"/>
      <c r="F650" s="58"/>
      <c r="G650" s="57"/>
    </row>
    <row r="651" spans="1:7">
      <c r="A651" s="60"/>
      <c r="B651" s="60"/>
      <c r="C651" s="60"/>
      <c r="D651" s="59"/>
      <c r="E651" s="58"/>
      <c r="F651" s="58"/>
      <c r="G651" s="57"/>
    </row>
    <row r="652" spans="1:7">
      <c r="A652" s="60"/>
      <c r="B652" s="60"/>
      <c r="C652" s="60"/>
      <c r="D652" s="59"/>
      <c r="E652" s="58"/>
      <c r="F652" s="58"/>
      <c r="G652" s="57"/>
    </row>
    <row r="653" spans="1:7">
      <c r="A653" s="60"/>
      <c r="B653" s="60"/>
      <c r="C653" s="60"/>
      <c r="D653" s="59"/>
      <c r="E653" s="58"/>
      <c r="F653" s="58"/>
      <c r="G653" s="57"/>
    </row>
    <row r="654" spans="1:7">
      <c r="A654" s="60"/>
      <c r="B654" s="60"/>
      <c r="C654" s="60"/>
      <c r="D654" s="59"/>
      <c r="E654" s="58"/>
      <c r="F654" s="58"/>
      <c r="G654" s="57"/>
    </row>
    <row r="655" spans="1:7">
      <c r="A655" s="60"/>
      <c r="B655" s="60"/>
      <c r="C655" s="60"/>
      <c r="D655" s="59"/>
      <c r="E655" s="58"/>
      <c r="F655" s="58"/>
      <c r="G655" s="57"/>
    </row>
    <row r="656" spans="1:7">
      <c r="A656" s="60"/>
      <c r="B656" s="60"/>
      <c r="C656" s="60"/>
      <c r="D656" s="59"/>
      <c r="E656" s="58"/>
      <c r="F656" s="58"/>
      <c r="G656" s="57"/>
    </row>
    <row r="657" spans="1:7">
      <c r="A657" s="60"/>
      <c r="B657" s="60"/>
      <c r="C657" s="60"/>
      <c r="D657" s="59"/>
      <c r="E657" s="58"/>
      <c r="F657" s="58"/>
      <c r="G657" s="57"/>
    </row>
    <row r="658" spans="1:7">
      <c r="A658" s="60"/>
      <c r="B658" s="60"/>
      <c r="C658" s="60"/>
      <c r="D658" s="59"/>
      <c r="E658" s="58"/>
      <c r="F658" s="58"/>
      <c r="G658" s="63"/>
    </row>
    <row r="659" spans="1:7">
      <c r="A659" s="60"/>
      <c r="B659" s="60"/>
      <c r="C659" s="60"/>
      <c r="D659" s="59"/>
      <c r="E659" s="58"/>
      <c r="F659" s="58"/>
      <c r="G659" s="57"/>
    </row>
    <row r="660" spans="1:7">
      <c r="A660" s="60"/>
      <c r="B660" s="60"/>
      <c r="C660" s="60"/>
      <c r="D660" s="59"/>
      <c r="E660" s="58"/>
      <c r="F660" s="58"/>
      <c r="G660" s="57"/>
    </row>
    <row r="661" spans="1:7">
      <c r="A661" s="60"/>
      <c r="B661" s="60"/>
      <c r="C661" s="60"/>
      <c r="D661" s="59"/>
      <c r="E661" s="58"/>
      <c r="F661" s="58"/>
      <c r="G661" s="57"/>
    </row>
    <row r="662" spans="1:7">
      <c r="A662" s="60"/>
      <c r="B662" s="60"/>
      <c r="C662" s="60"/>
      <c r="D662" s="59"/>
      <c r="E662" s="58"/>
      <c r="F662" s="58"/>
      <c r="G662" s="57"/>
    </row>
    <row r="663" spans="1:7">
      <c r="A663" s="60"/>
      <c r="B663" s="60"/>
      <c r="C663" s="60"/>
      <c r="D663" s="59"/>
      <c r="E663" s="58"/>
      <c r="F663" s="58"/>
      <c r="G663" s="57"/>
    </row>
    <row r="664" spans="1:7">
      <c r="A664" s="60"/>
      <c r="B664" s="60"/>
      <c r="C664" s="60"/>
      <c r="D664" s="59"/>
      <c r="E664" s="58"/>
      <c r="F664" s="58"/>
      <c r="G664" s="57"/>
    </row>
    <row r="665" spans="1:7">
      <c r="A665" s="60"/>
      <c r="B665" s="60"/>
      <c r="C665" s="60"/>
      <c r="D665" s="59"/>
      <c r="E665" s="58"/>
      <c r="F665" s="58"/>
      <c r="G665" s="57"/>
    </row>
    <row r="666" spans="1:7">
      <c r="A666" s="60"/>
      <c r="B666" s="60"/>
      <c r="C666" s="60"/>
      <c r="D666" s="59"/>
      <c r="E666" s="58"/>
      <c r="F666" s="58"/>
      <c r="G666" s="57"/>
    </row>
    <row r="667" spans="1:7">
      <c r="A667" s="60"/>
      <c r="B667" s="60"/>
      <c r="C667" s="60"/>
      <c r="D667" s="59"/>
      <c r="E667" s="58"/>
      <c r="F667" s="58"/>
      <c r="G667" s="57"/>
    </row>
    <row r="668" spans="1:7">
      <c r="A668" s="60"/>
      <c r="B668" s="60"/>
      <c r="C668" s="62"/>
      <c r="D668" s="59"/>
      <c r="E668" s="61"/>
      <c r="F668" s="61"/>
      <c r="G668" s="57"/>
    </row>
    <row r="669" spans="1:7">
      <c r="A669" s="60"/>
      <c r="B669" s="60"/>
      <c r="C669" s="62"/>
      <c r="D669" s="59"/>
      <c r="E669" s="61"/>
      <c r="F669" s="61"/>
      <c r="G669" s="57"/>
    </row>
    <row r="670" spans="1:7">
      <c r="A670" s="60"/>
      <c r="B670" s="60"/>
      <c r="C670" s="60"/>
      <c r="D670" s="59"/>
      <c r="E670" s="58"/>
      <c r="F670" s="58"/>
      <c r="G670" s="57"/>
    </row>
    <row r="671" spans="1:7">
      <c r="A671" s="54"/>
      <c r="B671" s="54"/>
      <c r="C671" s="56"/>
      <c r="D671" s="54"/>
      <c r="E671" s="55"/>
      <c r="F671" s="55"/>
      <c r="G671" s="54"/>
    </row>
    <row r="684" spans="1:7">
      <c r="A684" s="53"/>
      <c r="B684" s="53"/>
      <c r="C684" s="53"/>
      <c r="D684" s="53"/>
      <c r="E684" s="53"/>
      <c r="F684" s="53"/>
      <c r="G684" s="53"/>
    </row>
    <row r="685" spans="1:7">
      <c r="A685" s="53"/>
      <c r="B685" s="53"/>
      <c r="C685" s="53"/>
      <c r="D685" s="53"/>
      <c r="E685" s="53"/>
      <c r="F685" s="53"/>
      <c r="G685" s="53"/>
    </row>
    <row r="686" spans="1:7">
      <c r="A686" s="53"/>
      <c r="B686" s="53"/>
      <c r="C686" s="53"/>
      <c r="D686" s="53"/>
      <c r="E686" s="53"/>
      <c r="F686" s="53"/>
      <c r="G686" s="53"/>
    </row>
    <row r="709" spans="1:7" s="53" customFormat="1">
      <c r="A709" s="52"/>
      <c r="B709" s="52"/>
      <c r="C709" s="52"/>
      <c r="D709" s="52"/>
      <c r="E709" s="52"/>
      <c r="F709" s="52"/>
      <c r="G709" s="52"/>
    </row>
    <row r="710" spans="1:7" s="53" customFormat="1">
      <c r="A710" s="52"/>
      <c r="B710" s="52"/>
      <c r="C710" s="52"/>
      <c r="D710" s="52"/>
      <c r="E710" s="52"/>
      <c r="F710" s="52"/>
      <c r="G710" s="52"/>
    </row>
    <row r="711" spans="1:7" s="53" customFormat="1">
      <c r="A711" s="52"/>
      <c r="B711" s="52"/>
      <c r="C711" s="52"/>
      <c r="D711" s="52"/>
      <c r="E711" s="52"/>
      <c r="F711" s="52"/>
      <c r="G711" s="52"/>
    </row>
    <row r="712" spans="1:7" s="53" customFormat="1">
      <c r="A712" s="52"/>
      <c r="B712" s="52"/>
      <c r="C712" s="52"/>
      <c r="D712" s="52"/>
      <c r="E712" s="52"/>
      <c r="F712" s="52"/>
      <c r="G712" s="52"/>
    </row>
    <row r="730" spans="1:7">
      <c r="A730" s="53"/>
      <c r="B730" s="53"/>
      <c r="C730" s="53"/>
      <c r="D730" s="53"/>
      <c r="E730" s="53"/>
      <c r="F730" s="53"/>
      <c r="G730" s="53"/>
    </row>
    <row r="731" spans="1:7">
      <c r="A731" s="53"/>
      <c r="B731" s="53"/>
      <c r="C731" s="53"/>
      <c r="D731" s="53"/>
      <c r="E731" s="53"/>
      <c r="F731" s="53"/>
      <c r="G731" s="53"/>
    </row>
    <row r="732" spans="1:7">
      <c r="A732" s="53"/>
      <c r="B732" s="53"/>
      <c r="C732" s="53"/>
      <c r="D732" s="53"/>
      <c r="E732" s="53"/>
      <c r="F732" s="53"/>
      <c r="G732" s="53"/>
    </row>
    <row r="803" spans="1:7" s="53" customFormat="1">
      <c r="A803" s="52"/>
      <c r="B803" s="52"/>
      <c r="C803" s="52"/>
      <c r="D803" s="52"/>
      <c r="E803" s="52"/>
      <c r="F803" s="52"/>
      <c r="G803" s="52"/>
    </row>
    <row r="804" spans="1:7" s="53" customFormat="1">
      <c r="A804" s="52"/>
      <c r="B804" s="52"/>
      <c r="C804" s="52"/>
      <c r="D804" s="52"/>
      <c r="E804" s="52"/>
      <c r="F804" s="52"/>
      <c r="G804" s="52"/>
    </row>
    <row r="805" spans="1:7" s="53" customFormat="1">
      <c r="A805" s="52"/>
      <c r="B805" s="52"/>
      <c r="C805" s="52"/>
      <c r="D805" s="52"/>
      <c r="E805" s="52"/>
      <c r="F805" s="52"/>
      <c r="G805" s="52"/>
    </row>
    <row r="806" spans="1:7" s="53" customFormat="1">
      <c r="A806" s="52"/>
      <c r="B806" s="52"/>
      <c r="C806" s="52"/>
      <c r="D806" s="52"/>
      <c r="E806" s="52"/>
      <c r="F806" s="52"/>
      <c r="G806" s="52"/>
    </row>
    <row r="807" spans="1:7" s="53" customFormat="1">
      <c r="A807" s="52"/>
      <c r="B807" s="52"/>
      <c r="C807" s="52"/>
      <c r="D807" s="52"/>
      <c r="E807" s="52"/>
      <c r="F807" s="52"/>
      <c r="G807" s="52"/>
    </row>
    <row r="808" spans="1:7" s="53" customFormat="1">
      <c r="A808" s="52"/>
      <c r="B808" s="52"/>
      <c r="C808" s="52"/>
      <c r="D808" s="52"/>
      <c r="E808" s="52"/>
      <c r="F808" s="52"/>
      <c r="G808" s="52"/>
    </row>
    <row r="839" spans="1:7" s="53" customFormat="1">
      <c r="A839" s="52"/>
      <c r="B839" s="52"/>
      <c r="C839" s="52"/>
      <c r="D839" s="52"/>
      <c r="E839" s="52"/>
      <c r="F839" s="52"/>
      <c r="G839" s="52"/>
    </row>
    <row r="840" spans="1:7" s="53" customFormat="1">
      <c r="A840" s="52"/>
      <c r="B840" s="52"/>
      <c r="C840" s="52"/>
      <c r="D840" s="52"/>
      <c r="E840" s="52"/>
      <c r="F840" s="52"/>
      <c r="G840" s="52"/>
    </row>
    <row r="841" spans="1:7" s="53" customFormat="1">
      <c r="A841" s="52"/>
      <c r="B841" s="52"/>
      <c r="C841" s="52"/>
      <c r="D841" s="52"/>
      <c r="E841" s="52"/>
      <c r="F841" s="52"/>
      <c r="G841" s="52"/>
    </row>
    <row r="844" spans="1:7" s="53" customFormat="1">
      <c r="A844" s="52"/>
      <c r="B844" s="52"/>
      <c r="C844" s="52"/>
      <c r="D844" s="52"/>
      <c r="E844" s="52"/>
      <c r="F844" s="52"/>
      <c r="G844" s="52"/>
    </row>
    <row r="845" spans="1:7" s="53" customFormat="1">
      <c r="A845" s="52"/>
      <c r="B845" s="52"/>
      <c r="C845" s="52"/>
      <c r="D845" s="52"/>
      <c r="E845" s="52"/>
      <c r="F845" s="52"/>
      <c r="G845" s="52"/>
    </row>
    <row r="846" spans="1:7" s="53" customFormat="1">
      <c r="A846" s="52"/>
      <c r="B846" s="52"/>
      <c r="C846" s="52"/>
      <c r="D846" s="52"/>
      <c r="E846" s="52"/>
      <c r="F846" s="52"/>
      <c r="G846" s="52"/>
    </row>
  </sheetData>
  <printOptions horizontalCentered="1"/>
  <pageMargins left="0.7" right="0.7" top="1" bottom="0.75" header="0.3" footer="0.3"/>
  <pageSetup scale="74" fitToHeight="0" orientation="portrait" r:id="rId1"/>
  <headerFooter>
    <oddHeader>&amp;C&amp;14FOUO&amp;10
DDG 51 Class - FY16 Hull
 A/V Report
SSCS Sort
20 October 2016</oddHeader>
    <oddFooter>&amp;C&amp;14FOUO&amp;10
&amp;P of &amp;N</oddFooter>
  </headerFooter>
  <rowBreaks count="17" manualBreakCount="17">
    <brk id="46" max="16383" man="1"/>
    <brk id="75" max="16383" man="1"/>
    <brk id="109" max="16383" man="1"/>
    <brk id="172" max="16383" man="1"/>
    <brk id="214" max="16383" man="1"/>
    <brk id="248" max="16383" man="1"/>
    <brk id="305" max="16383" man="1"/>
    <brk id="353" max="16383" man="1"/>
    <brk id="414" max="16383" man="1"/>
    <brk id="436" max="16383" man="1"/>
    <brk id="523" max="16383" man="1"/>
    <brk id="562" max="16383" man="1"/>
    <brk id="640" max="16383" man="1"/>
    <brk id="660" max="16383" man="1"/>
    <brk id="739" max="16383" man="1"/>
    <brk id="840" max="16383" man="1"/>
    <brk id="9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6"/>
  <sheetViews>
    <sheetView topLeftCell="A415" workbookViewId="0">
      <selection activeCell="F365" sqref="F365"/>
    </sheetView>
  </sheetViews>
  <sheetFormatPr defaultRowHeight="14.5"/>
  <cols>
    <col min="1" max="1" width="19.36328125" style="4" customWidth="1"/>
    <col min="2" max="2" width="34.54296875" bestFit="1" customWidth="1"/>
    <col min="3" max="3" width="11.26953125" bestFit="1" customWidth="1"/>
    <col min="4" max="5" width="11.26953125" customWidth="1"/>
    <col min="6" max="7" width="11.26953125" bestFit="1" customWidth="1"/>
    <col min="8" max="8" width="11.26953125" customWidth="1"/>
    <col min="9" max="9" width="12" style="5" bestFit="1" customWidth="1"/>
    <col min="10" max="11" width="12" style="5" customWidth="1"/>
    <col min="12" max="12" width="8.7265625" style="5"/>
  </cols>
  <sheetData>
    <row r="1" spans="1:8">
      <c r="A1" s="5"/>
      <c r="C1" s="6" t="str">
        <f>'Blk 1'!C1</f>
        <v>BLK 1</v>
      </c>
      <c r="D1" s="6" t="str">
        <f>Future!C1</f>
        <v>FUTURE</v>
      </c>
      <c r="E1" s="6"/>
      <c r="H1" s="6"/>
    </row>
    <row r="2" spans="1:8" ht="15.5">
      <c r="A2" s="38" t="s">
        <v>344</v>
      </c>
      <c r="B2" s="38" t="s">
        <v>345</v>
      </c>
      <c r="C2" s="6">
        <f>'Blk 1'!C2</f>
        <v>14236.7</v>
      </c>
      <c r="D2" s="6">
        <f>Future!C2</f>
        <v>15060.7</v>
      </c>
      <c r="E2" s="6"/>
      <c r="H2" s="6"/>
    </row>
    <row r="3" spans="1:8" ht="15.5">
      <c r="A3" s="38" t="s">
        <v>347</v>
      </c>
      <c r="B3" s="38" t="s">
        <v>348</v>
      </c>
      <c r="C3" s="6">
        <f>'Blk 1'!C3</f>
        <v>186.88</v>
      </c>
      <c r="D3" s="6">
        <f>Future!C3</f>
        <v>186.88</v>
      </c>
      <c r="E3" s="6"/>
      <c r="H3" s="6"/>
    </row>
    <row r="4" spans="1:8" ht="15.5">
      <c r="A4" s="38" t="s">
        <v>349</v>
      </c>
      <c r="B4" s="38" t="s">
        <v>350</v>
      </c>
      <c r="C4" s="6">
        <f>'Blk 1'!C4</f>
        <v>171.66</v>
      </c>
      <c r="D4" s="6">
        <f>Future!C4</f>
        <v>171.66</v>
      </c>
      <c r="E4" s="6"/>
      <c r="H4" s="6"/>
    </row>
    <row r="5" spans="1:8" ht="15.5">
      <c r="A5" s="38" t="s">
        <v>351</v>
      </c>
      <c r="B5" s="38" t="s">
        <v>352</v>
      </c>
      <c r="C5" s="6">
        <f>'Blk 1'!C5</f>
        <v>21.3</v>
      </c>
      <c r="D5" s="6">
        <f>Future!C5</f>
        <v>21.3</v>
      </c>
      <c r="E5" s="6"/>
      <c r="H5" s="6"/>
    </row>
    <row r="6" spans="1:8" ht="15.5">
      <c r="A6" s="38" t="s">
        <v>29</v>
      </c>
      <c r="B6" s="38" t="s">
        <v>353</v>
      </c>
      <c r="C6" s="6">
        <f>'Blk 1'!C6</f>
        <v>15.06</v>
      </c>
      <c r="D6" s="6">
        <f>Future!C6</f>
        <v>15.06</v>
      </c>
      <c r="E6" s="6"/>
      <c r="H6" s="6"/>
    </row>
    <row r="7" spans="1:8" ht="15.5">
      <c r="A7" s="38" t="s">
        <v>28</v>
      </c>
      <c r="B7" s="38" t="s">
        <v>354</v>
      </c>
      <c r="C7" s="6">
        <f>'Blk 1'!C7</f>
        <v>7.12</v>
      </c>
      <c r="D7" s="6">
        <f>Future!C7</f>
        <v>7.39</v>
      </c>
      <c r="E7" s="6"/>
      <c r="H7" s="6"/>
    </row>
    <row r="8" spans="1:8" ht="15.5">
      <c r="A8" s="38" t="s">
        <v>355</v>
      </c>
      <c r="B8" s="38"/>
      <c r="C8" s="6">
        <f>'Blk 1'!C8</f>
        <v>0.50852799999999998</v>
      </c>
      <c r="D8" s="6">
        <f>Future!C8</f>
        <v>0.50852799999999998</v>
      </c>
      <c r="E8" s="6"/>
      <c r="H8" s="6"/>
    </row>
    <row r="9" spans="1:8" ht="15.5">
      <c r="A9" s="38" t="s">
        <v>356</v>
      </c>
      <c r="B9" s="38"/>
      <c r="C9" s="6">
        <f>'Blk 1'!C9</f>
        <v>0.85899999999999999</v>
      </c>
      <c r="D9" s="6">
        <f>Future!C9</f>
        <v>0.85899999999999999</v>
      </c>
      <c r="E9" s="6"/>
      <c r="H9" s="6"/>
    </row>
    <row r="10" spans="1:8" ht="15.5">
      <c r="A10" s="38" t="s">
        <v>357</v>
      </c>
      <c r="B10" s="38"/>
      <c r="C10" s="6">
        <f>'Blk 1'!C10</f>
        <v>0.59199999999999997</v>
      </c>
      <c r="D10" s="6">
        <f>Future!C10</f>
        <v>0.59199999999999997</v>
      </c>
      <c r="E10" s="6"/>
      <c r="H10" s="6"/>
    </row>
    <row r="11" spans="1:8" ht="15.5">
      <c r="A11" s="38" t="s">
        <v>358</v>
      </c>
      <c r="B11" s="38" t="s">
        <v>359</v>
      </c>
      <c r="C11" s="6">
        <f>'Blk 1'!C11</f>
        <v>106175</v>
      </c>
      <c r="D11" s="6">
        <f>Future!C11</f>
        <v>106175</v>
      </c>
      <c r="E11" s="6"/>
      <c r="H11" s="6"/>
    </row>
    <row r="12" spans="1:8" ht="15.5">
      <c r="A12" s="38" t="s">
        <v>361</v>
      </c>
      <c r="B12" s="38" t="s">
        <v>362</v>
      </c>
      <c r="C12" s="6">
        <f>'Blk 1'!C12</f>
        <v>0</v>
      </c>
      <c r="D12" s="6">
        <f>Future!C12</f>
        <v>0</v>
      </c>
      <c r="E12" s="6"/>
      <c r="H12" s="6"/>
    </row>
    <row r="13" spans="1:8" ht="15.5">
      <c r="A13" s="38" t="s">
        <v>363</v>
      </c>
      <c r="B13" s="38" t="s">
        <v>364</v>
      </c>
      <c r="C13" s="6">
        <f>'Blk 1'!C13</f>
        <v>390</v>
      </c>
      <c r="D13" s="6">
        <f>Future!C13</f>
        <v>390</v>
      </c>
      <c r="E13" s="6"/>
      <c r="H13" s="6"/>
    </row>
    <row r="14" spans="1:8" ht="15.5">
      <c r="A14" s="38" t="s">
        <v>365</v>
      </c>
      <c r="B14" s="38" t="s">
        <v>366</v>
      </c>
      <c r="C14" s="6">
        <f>'Blk 1'!C14</f>
        <v>31.21</v>
      </c>
      <c r="D14" s="6">
        <f>Future!C14</f>
        <v>30.39</v>
      </c>
      <c r="E14" s="6"/>
      <c r="H14" s="6"/>
    </row>
    <row r="15" spans="1:8">
      <c r="A15" s="5"/>
      <c r="C15" s="6"/>
      <c r="D15" s="6"/>
      <c r="E15" s="6"/>
      <c r="H15" s="6"/>
    </row>
    <row r="16" spans="1:8">
      <c r="A16" s="5"/>
      <c r="B16" s="1" t="s">
        <v>10</v>
      </c>
      <c r="C16" s="6">
        <f>'Blk 1'!C16</f>
        <v>14236.7</v>
      </c>
      <c r="D16" s="6">
        <f>Future!C16</f>
        <v>15060.7</v>
      </c>
      <c r="E16" s="6"/>
      <c r="H16" s="6"/>
    </row>
    <row r="17" spans="1:8">
      <c r="A17" s="5"/>
      <c r="B17" s="1" t="s">
        <v>11</v>
      </c>
      <c r="C17">
        <f>'Blk 1'!C17</f>
        <v>390</v>
      </c>
      <c r="D17">
        <f>Future!C17</f>
        <v>390</v>
      </c>
    </row>
    <row r="18" spans="1:8">
      <c r="A18" s="5"/>
      <c r="B18" s="1" t="s">
        <v>13</v>
      </c>
      <c r="C18" s="24">
        <f>'Blk 1'!C18</f>
        <v>3.14</v>
      </c>
      <c r="D18" s="24">
        <f>Future!C18</f>
        <v>3.12</v>
      </c>
      <c r="E18" s="24"/>
      <c r="H18" s="24"/>
    </row>
    <row r="19" spans="1:8">
      <c r="A19" s="5"/>
      <c r="B19" s="1" t="s">
        <v>14</v>
      </c>
      <c r="C19">
        <f>'Blk 1'!C19</f>
        <v>10563</v>
      </c>
      <c r="D19">
        <f>Future!C19</f>
        <v>10563</v>
      </c>
    </row>
    <row r="20" spans="1:8">
      <c r="A20" s="5"/>
      <c r="B20" s="1" t="s">
        <v>16</v>
      </c>
      <c r="C20">
        <f>'Blk 1'!C20</f>
        <v>2571</v>
      </c>
      <c r="D20">
        <f>Future!C20</f>
        <v>2793</v>
      </c>
    </row>
    <row r="21" spans="1:8">
      <c r="A21" s="5"/>
      <c r="B21" s="1" t="s">
        <v>18</v>
      </c>
      <c r="C21">
        <f>'Blk 1'!C21</f>
        <v>0</v>
      </c>
      <c r="D21">
        <f>Future!C21</f>
        <v>0</v>
      </c>
    </row>
    <row r="22" spans="1:8">
      <c r="A22" s="5"/>
      <c r="B22" t="s">
        <v>12</v>
      </c>
      <c r="C22">
        <f>'Blk 1'!C22</f>
        <v>0</v>
      </c>
      <c r="D22">
        <f>Future!C22</f>
        <v>0</v>
      </c>
    </row>
    <row r="23" spans="1:8">
      <c r="A23" s="5"/>
      <c r="B23" t="s">
        <v>15</v>
      </c>
      <c r="C23">
        <f>'Blk 1'!C23</f>
        <v>0.1</v>
      </c>
      <c r="D23">
        <f>Future!C23</f>
        <v>0.1</v>
      </c>
    </row>
    <row r="24" spans="1:8">
      <c r="A24" s="5"/>
      <c r="B24" t="s">
        <v>17</v>
      </c>
      <c r="C24">
        <f>'Blk 1'!C24</f>
        <v>0</v>
      </c>
      <c r="D24">
        <f>Future!C24</f>
        <v>0</v>
      </c>
    </row>
    <row r="25" spans="1:8">
      <c r="A25" s="5"/>
      <c r="B25" s="1"/>
    </row>
    <row r="26" spans="1:8">
      <c r="A26" s="5"/>
      <c r="B26" s="4" t="s">
        <v>336</v>
      </c>
      <c r="C26" s="6"/>
      <c r="E26" s="6"/>
    </row>
    <row r="27" spans="1:8">
      <c r="A27" s="5"/>
      <c r="B27" s="1"/>
      <c r="C27" s="6"/>
      <c r="E27" s="6"/>
    </row>
    <row r="28" spans="1:8">
      <c r="A28" s="5"/>
      <c r="B28" s="7" t="s">
        <v>21</v>
      </c>
      <c r="C28" s="6">
        <f>'Blk 1'!C28</f>
        <v>0</v>
      </c>
      <c r="D28">
        <f>Future!C28</f>
        <v>0</v>
      </c>
      <c r="E28" s="6"/>
    </row>
    <row r="29" spans="1:8">
      <c r="A29" s="5"/>
      <c r="B29" s="7" t="s">
        <v>22</v>
      </c>
      <c r="C29" s="25">
        <f>'Blk 1'!C29</f>
        <v>0</v>
      </c>
      <c r="D29" s="27">
        <f>Future!C29</f>
        <v>0</v>
      </c>
      <c r="E29" s="26"/>
    </row>
    <row r="30" spans="1:8">
      <c r="A30" s="5"/>
      <c r="B30" s="7" t="s">
        <v>20</v>
      </c>
      <c r="C30" s="6">
        <f>'Blk 1'!C30</f>
        <v>0</v>
      </c>
      <c r="D30">
        <f>Future!C30</f>
        <v>0</v>
      </c>
      <c r="E30" s="6"/>
    </row>
    <row r="31" spans="1:8">
      <c r="A31" s="5"/>
      <c r="B31" s="1"/>
      <c r="C31" s="6"/>
      <c r="E31" s="6"/>
    </row>
    <row r="32" spans="1:8">
      <c r="A32" s="5"/>
      <c r="B32" s="4" t="s">
        <v>335</v>
      </c>
      <c r="C32" s="6"/>
      <c r="E32" s="6"/>
    </row>
    <row r="33" spans="1:5">
      <c r="A33" s="5"/>
      <c r="B33" s="7" t="s">
        <v>21</v>
      </c>
      <c r="C33" s="6">
        <f>'Blk 1'!C33</f>
        <v>1249</v>
      </c>
      <c r="D33">
        <f>Future!C33</f>
        <v>1257</v>
      </c>
      <c r="E33" s="6"/>
    </row>
    <row r="34" spans="1:5">
      <c r="A34" s="5"/>
      <c r="B34" s="7" t="s">
        <v>22</v>
      </c>
      <c r="C34" s="25">
        <f>'Blk 1'!C34</f>
        <v>4820</v>
      </c>
      <c r="D34" s="27">
        <f>Future!C34</f>
        <v>5143</v>
      </c>
      <c r="E34" s="26"/>
    </row>
    <row r="35" spans="1:5">
      <c r="A35" s="5"/>
      <c r="B35" s="7" t="s">
        <v>20</v>
      </c>
      <c r="C35" s="6">
        <f>'Blk 1'!C35</f>
        <v>6069</v>
      </c>
      <c r="D35">
        <f>Future!C35</f>
        <v>6400</v>
      </c>
      <c r="E35" s="6"/>
    </row>
    <row r="36" spans="1:5">
      <c r="A36" s="28"/>
      <c r="C36" s="6"/>
      <c r="E36" s="6"/>
    </row>
    <row r="37" spans="1:5">
      <c r="A37" s="5"/>
      <c r="B37" s="1" t="s">
        <v>337</v>
      </c>
      <c r="C37" s="6"/>
      <c r="E37" s="6"/>
    </row>
    <row r="38" spans="1:5">
      <c r="A38" s="5"/>
      <c r="B38" s="7" t="s">
        <v>21</v>
      </c>
      <c r="C38" s="6">
        <f>'Blk 1'!C38</f>
        <v>3264</v>
      </c>
      <c r="D38">
        <f>Future!C38</f>
        <v>3264</v>
      </c>
      <c r="E38" s="6"/>
    </row>
    <row r="39" spans="1:5">
      <c r="A39" s="5"/>
      <c r="B39" s="7" t="s">
        <v>22</v>
      </c>
      <c r="C39" s="25">
        <f>'Blk 1'!C39</f>
        <v>6817</v>
      </c>
      <c r="D39" s="27">
        <f>Future!C39</f>
        <v>6539</v>
      </c>
      <c r="E39" s="26"/>
    </row>
    <row r="40" spans="1:5">
      <c r="A40" s="5"/>
      <c r="B40" s="7" t="s">
        <v>20</v>
      </c>
      <c r="C40" s="6">
        <f>'Blk 1'!C40</f>
        <v>10081</v>
      </c>
      <c r="D40">
        <f>Future!C40</f>
        <v>9803</v>
      </c>
      <c r="E40" s="6"/>
    </row>
    <row r="41" spans="1:5">
      <c r="A41" s="5"/>
      <c r="B41" s="2"/>
      <c r="C41" s="6"/>
      <c r="E41" s="6"/>
    </row>
    <row r="42" spans="1:5">
      <c r="A42" s="5"/>
      <c r="B42" s="4" t="s">
        <v>338</v>
      </c>
      <c r="C42" s="6"/>
      <c r="E42" s="6"/>
    </row>
    <row r="43" spans="1:5">
      <c r="A43" s="5"/>
      <c r="B43" s="7" t="s">
        <v>21</v>
      </c>
      <c r="C43" s="6">
        <f>'Blk 1'!C43</f>
        <v>11600</v>
      </c>
      <c r="D43">
        <f>Future!C43</f>
        <v>11600</v>
      </c>
      <c r="E43" s="6"/>
    </row>
    <row r="44" spans="1:5">
      <c r="A44" s="5"/>
      <c r="B44" s="7" t="s">
        <v>22</v>
      </c>
      <c r="C44" s="25">
        <f>'Blk 1'!C44</f>
        <v>34570</v>
      </c>
      <c r="D44" s="27">
        <f>Future!C44</f>
        <v>34570</v>
      </c>
      <c r="E44" s="26"/>
    </row>
    <row r="45" spans="1:5">
      <c r="A45" s="5"/>
      <c r="B45" s="7" t="s">
        <v>20</v>
      </c>
      <c r="C45" s="6">
        <f>'Blk 1'!C45</f>
        <v>46170</v>
      </c>
      <c r="D45">
        <f>Future!C45</f>
        <v>46170</v>
      </c>
      <c r="E45" s="6"/>
    </row>
    <row r="46" spans="1:5">
      <c r="A46" s="28"/>
      <c r="C46" s="6"/>
      <c r="E46" s="6"/>
    </row>
    <row r="47" spans="1:5">
      <c r="A47" s="5"/>
      <c r="B47" s="4" t="s">
        <v>339</v>
      </c>
    </row>
    <row r="48" spans="1:5">
      <c r="A48" s="28" t="s">
        <v>23</v>
      </c>
      <c r="B48" s="1" t="s">
        <v>24</v>
      </c>
    </row>
    <row r="49" spans="1:5">
      <c r="A49" s="28">
        <v>1</v>
      </c>
      <c r="B49" t="s">
        <v>27</v>
      </c>
      <c r="C49" s="6">
        <v>379</v>
      </c>
      <c r="D49">
        <f>Future!C48</f>
        <v>386</v>
      </c>
      <c r="E49" s="6"/>
    </row>
    <row r="50" spans="1:5">
      <c r="A50" s="28">
        <v>2</v>
      </c>
      <c r="B50" t="s">
        <v>107</v>
      </c>
      <c r="C50" s="6">
        <v>2102</v>
      </c>
      <c r="D50">
        <f>Future!C49</f>
        <v>2104</v>
      </c>
      <c r="E50" s="6"/>
    </row>
    <row r="51" spans="1:5">
      <c r="A51" s="28">
        <v>3</v>
      </c>
      <c r="B51" t="s">
        <v>293</v>
      </c>
      <c r="C51" s="6">
        <v>2842</v>
      </c>
      <c r="D51">
        <f>Future!C50</f>
        <v>2898</v>
      </c>
      <c r="E51" s="6"/>
    </row>
    <row r="52" spans="1:5">
      <c r="A52" s="28">
        <v>4</v>
      </c>
      <c r="B52" t="s">
        <v>341</v>
      </c>
      <c r="C52" s="6">
        <v>195</v>
      </c>
      <c r="D52">
        <f>Future!C51</f>
        <v>430</v>
      </c>
      <c r="E52" s="6"/>
    </row>
    <row r="53" spans="1:5">
      <c r="A53" s="28">
        <v>5</v>
      </c>
      <c r="B53" t="s">
        <v>342</v>
      </c>
      <c r="C53" s="25">
        <v>551.70000000000005</v>
      </c>
      <c r="D53" s="27">
        <f>Future!C52</f>
        <v>581.70000000000005</v>
      </c>
      <c r="E53" s="26"/>
    </row>
    <row r="54" spans="1:5">
      <c r="A54" s="28" t="s">
        <v>20</v>
      </c>
      <c r="C54" s="6">
        <v>6069</v>
      </c>
      <c r="D54">
        <f>Future!C53</f>
        <v>6400</v>
      </c>
      <c r="E54" s="6"/>
    </row>
    <row r="55" spans="1:5">
      <c r="A55" s="5"/>
    </row>
    <row r="56" spans="1:5">
      <c r="A56" s="5" t="s">
        <v>340</v>
      </c>
      <c r="C56" s="6"/>
      <c r="E56" s="6"/>
    </row>
    <row r="57" spans="1:5">
      <c r="A57" s="28" t="s">
        <v>23</v>
      </c>
      <c r="B57" t="s">
        <v>24</v>
      </c>
    </row>
    <row r="58" spans="1:5">
      <c r="A58" s="28">
        <v>1</v>
      </c>
      <c r="B58" t="s">
        <v>27</v>
      </c>
      <c r="C58" s="6">
        <v>92</v>
      </c>
      <c r="D58">
        <f>Future!C58</f>
        <v>92</v>
      </c>
      <c r="E58" s="6"/>
    </row>
    <row r="59" spans="1:5">
      <c r="A59" s="28">
        <v>2</v>
      </c>
      <c r="B59" t="s">
        <v>107</v>
      </c>
      <c r="C59" s="6">
        <v>51</v>
      </c>
      <c r="D59">
        <f>Future!C59</f>
        <v>51</v>
      </c>
      <c r="E59" s="6"/>
    </row>
    <row r="60" spans="1:5">
      <c r="A60" s="28">
        <v>3</v>
      </c>
      <c r="B60" t="s">
        <v>293</v>
      </c>
      <c r="C60" s="6">
        <v>479</v>
      </c>
      <c r="D60">
        <f>Future!C60</f>
        <v>479</v>
      </c>
      <c r="E60" s="6"/>
    </row>
    <row r="61" spans="1:5">
      <c r="A61" s="28">
        <v>4</v>
      </c>
      <c r="B61" t="s">
        <v>341</v>
      </c>
      <c r="C61" s="6">
        <v>512</v>
      </c>
      <c r="D61">
        <f>Future!C61</f>
        <v>520</v>
      </c>
      <c r="E61" s="6"/>
    </row>
    <row r="62" spans="1:5">
      <c r="A62" s="28">
        <v>5</v>
      </c>
      <c r="B62" t="s">
        <v>342</v>
      </c>
      <c r="C62" s="25">
        <v>113.5</v>
      </c>
      <c r="D62" s="27">
        <f>Future!C62</f>
        <v>114.3</v>
      </c>
      <c r="E62" s="26"/>
    </row>
    <row r="63" spans="1:5">
      <c r="A63" s="28" t="s">
        <v>20</v>
      </c>
      <c r="C63" s="6">
        <v>1249</v>
      </c>
      <c r="D63">
        <f>Future!C63</f>
        <v>1257</v>
      </c>
      <c r="E63" s="6"/>
    </row>
    <row r="64" spans="1:5">
      <c r="A64" s="3"/>
      <c r="C64" s="6"/>
      <c r="E64" s="6"/>
    </row>
    <row r="65" spans="1:13">
      <c r="A65" s="5" t="s">
        <v>343</v>
      </c>
    </row>
    <row r="66" spans="1:13">
      <c r="A66" s="28" t="s">
        <v>23</v>
      </c>
      <c r="B66" t="s">
        <v>24</v>
      </c>
      <c r="C66" s="6"/>
      <c r="E66" s="6"/>
    </row>
    <row r="67" spans="1:13">
      <c r="A67" s="28">
        <v>1</v>
      </c>
      <c r="B67" t="s">
        <v>27</v>
      </c>
      <c r="C67" s="6">
        <v>6.2</v>
      </c>
      <c r="D67">
        <f>Future!C67</f>
        <v>6</v>
      </c>
      <c r="E67" s="6"/>
    </row>
    <row r="68" spans="1:13">
      <c r="A68" s="28">
        <v>2</v>
      </c>
      <c r="B68" t="s">
        <v>107</v>
      </c>
      <c r="C68" s="6">
        <v>34.6</v>
      </c>
      <c r="D68">
        <f>Future!C68</f>
        <v>32.9</v>
      </c>
      <c r="E68" s="6"/>
    </row>
    <row r="69" spans="1:13">
      <c r="A69" s="28">
        <v>3</v>
      </c>
      <c r="B69" t="s">
        <v>293</v>
      </c>
      <c r="C69" s="6">
        <v>46.8</v>
      </c>
      <c r="D69">
        <f>Future!C69</f>
        <v>45.3</v>
      </c>
      <c r="E69" s="6"/>
    </row>
    <row r="70" spans="1:13">
      <c r="A70" s="28">
        <v>4</v>
      </c>
      <c r="B70" t="s">
        <v>341</v>
      </c>
      <c r="C70" s="6">
        <v>3.2</v>
      </c>
      <c r="D70">
        <f>Future!C70</f>
        <v>6.7</v>
      </c>
      <c r="E70" s="6"/>
    </row>
    <row r="71" spans="1:13">
      <c r="A71" s="28">
        <v>5</v>
      </c>
      <c r="B71" t="s">
        <v>342</v>
      </c>
      <c r="C71" s="25">
        <v>9.1</v>
      </c>
      <c r="D71" s="27">
        <f>Future!C71</f>
        <v>9.1</v>
      </c>
      <c r="E71" s="26"/>
    </row>
    <row r="72" spans="1:13">
      <c r="A72" s="28" t="s">
        <v>20</v>
      </c>
      <c r="C72" s="6">
        <v>100</v>
      </c>
      <c r="D72">
        <f>Future!C72</f>
        <v>100</v>
      </c>
      <c r="E72" s="6"/>
    </row>
    <row r="73" spans="1:13">
      <c r="A73" s="3"/>
    </row>
    <row r="74" spans="1:13">
      <c r="A74" s="1" t="s">
        <v>23</v>
      </c>
      <c r="B74" t="s">
        <v>24</v>
      </c>
      <c r="C74" t="s">
        <v>25</v>
      </c>
      <c r="D74" t="s">
        <v>25</v>
      </c>
      <c r="F74" s="5" t="s">
        <v>19</v>
      </c>
      <c r="G74" s="5" t="s">
        <v>19</v>
      </c>
      <c r="H74" s="5"/>
      <c r="I74" s="5" t="s">
        <v>235</v>
      </c>
      <c r="J74" s="5" t="s">
        <v>235</v>
      </c>
      <c r="L74" s="5" t="s">
        <v>26</v>
      </c>
      <c r="M74" s="5" t="s">
        <v>26</v>
      </c>
    </row>
    <row r="75" spans="1:13">
      <c r="A75" s="1">
        <v>1</v>
      </c>
      <c r="B75" t="s">
        <v>27</v>
      </c>
      <c r="C75">
        <v>212.6</v>
      </c>
      <c r="D75" s="5">
        <v>379.1</v>
      </c>
      <c r="F75" s="4">
        <f>'Blk 1'!D75</f>
        <v>379.1</v>
      </c>
      <c r="G75" s="4">
        <f>Future!D75</f>
        <v>385.8</v>
      </c>
      <c r="H75" s="4"/>
      <c r="I75" s="5" t="str">
        <f>'Blk 1'!E75</f>
        <v>T</v>
      </c>
      <c r="J75" s="5" t="str">
        <f>Future!E75</f>
        <v>T</v>
      </c>
      <c r="L75" s="5">
        <f>'Blk 1'!F75</f>
        <v>0</v>
      </c>
      <c r="M75">
        <f>Future!F75</f>
        <v>0</v>
      </c>
    </row>
    <row r="76" spans="1:13">
      <c r="A76" s="7">
        <v>1.1000000000000001</v>
      </c>
      <c r="B76" t="s">
        <v>31</v>
      </c>
      <c r="F76" s="107">
        <f>SUM('Blk 1'!D78:D79)</f>
        <v>182.4</v>
      </c>
      <c r="G76" s="107">
        <f>SUM(Future!D78:E79)</f>
        <v>188.7</v>
      </c>
      <c r="H76" s="114"/>
      <c r="I76" s="5" t="str">
        <f>'Blk 1'!E78</f>
        <v>D</v>
      </c>
      <c r="J76" s="5" t="str">
        <f>Future!E78</f>
        <v>D</v>
      </c>
      <c r="L76" s="5">
        <f>'Blk 1'!F78</f>
        <v>0</v>
      </c>
      <c r="M76">
        <f>Future!F78</f>
        <v>0</v>
      </c>
    </row>
    <row r="77" spans="1:13">
      <c r="A77" s="8">
        <v>1.1100000000000001</v>
      </c>
      <c r="B77" t="s">
        <v>32</v>
      </c>
      <c r="F77" s="108">
        <f>'Blk 1'!D80</f>
        <v>5.9</v>
      </c>
      <c r="G77" s="108">
        <f>Future!D80</f>
        <v>5.9</v>
      </c>
      <c r="H77" s="112"/>
      <c r="I77" s="5" t="str">
        <f>'Blk 1'!E80</f>
        <v>D</v>
      </c>
      <c r="J77" s="5" t="str">
        <f>Future!E80</f>
        <v>D</v>
      </c>
      <c r="L77" s="5">
        <f>'Blk 1'!F80</f>
        <v>0</v>
      </c>
      <c r="M77">
        <f>Future!F80</f>
        <v>0</v>
      </c>
    </row>
    <row r="78" spans="1:13">
      <c r="A78" s="9">
        <v>1.111</v>
      </c>
      <c r="B78" t="s">
        <v>33</v>
      </c>
      <c r="F78" s="4"/>
      <c r="G78" s="4"/>
      <c r="H78" s="113"/>
      <c r="I78" s="5" t="str">
        <f>'Blk 1'!E81</f>
        <v>E</v>
      </c>
      <c r="J78" s="5" t="str">
        <f>Future!E81</f>
        <v>E</v>
      </c>
      <c r="L78" s="5">
        <f>'Blk 1'!F81</f>
        <v>0</v>
      </c>
      <c r="M78">
        <f>Future!F81</f>
        <v>0</v>
      </c>
    </row>
    <row r="79" spans="1:13">
      <c r="A79" s="9">
        <v>1.1120000000000001</v>
      </c>
      <c r="B79" t="s">
        <v>34</v>
      </c>
      <c r="F79" s="4"/>
      <c r="G79" s="4"/>
      <c r="H79" s="4"/>
      <c r="I79" s="5" t="str">
        <f>'Blk 1'!E82</f>
        <v>E</v>
      </c>
      <c r="J79" s="5" t="str">
        <f>Future!E82</f>
        <v>E</v>
      </c>
      <c r="L79" s="5">
        <f>'Blk 1'!F82</f>
        <v>0</v>
      </c>
      <c r="M79">
        <f>Future!F82</f>
        <v>0</v>
      </c>
    </row>
    <row r="80" spans="1:13">
      <c r="A80" s="9">
        <v>1.113</v>
      </c>
      <c r="B80" t="s">
        <v>35</v>
      </c>
      <c r="F80" s="109">
        <f>'Blk 1'!D83</f>
        <v>5.9</v>
      </c>
      <c r="G80" s="109">
        <f>Future!D83</f>
        <v>5.9</v>
      </c>
      <c r="H80" s="117"/>
      <c r="I80" s="5" t="str">
        <f>'Blk 1'!E83</f>
        <v>D</v>
      </c>
      <c r="J80" s="5" t="str">
        <f>Future!E83</f>
        <v>D</v>
      </c>
      <c r="L80" s="5">
        <f>'Blk 1'!F83</f>
        <v>0</v>
      </c>
      <c r="M80">
        <f>Future!F83</f>
        <v>0</v>
      </c>
    </row>
    <row r="81" spans="1:13">
      <c r="A81" s="9">
        <v>1.1180000000000001</v>
      </c>
      <c r="B81" t="s">
        <v>1467</v>
      </c>
      <c r="F81" s="4"/>
      <c r="G81" s="4"/>
      <c r="H81" s="117"/>
    </row>
    <row r="82" spans="1:13">
      <c r="A82" s="8">
        <v>1.1200000000000001</v>
      </c>
      <c r="B82" t="s">
        <v>36</v>
      </c>
      <c r="F82" s="4"/>
      <c r="G82" s="4"/>
      <c r="H82" s="116"/>
      <c r="I82" s="5" t="str">
        <f>'Blk 1'!E84</f>
        <v>E</v>
      </c>
      <c r="J82" s="5" t="str">
        <f>Future!E84</f>
        <v>E</v>
      </c>
      <c r="L82" s="5">
        <f>'Blk 1'!F84</f>
        <v>0</v>
      </c>
      <c r="M82">
        <f>Future!F84</f>
        <v>0</v>
      </c>
    </row>
    <row r="83" spans="1:13">
      <c r="A83" s="9">
        <v>1.121</v>
      </c>
      <c r="B83" t="s">
        <v>37</v>
      </c>
      <c r="F83" s="4"/>
      <c r="G83" s="4"/>
      <c r="H83" s="117"/>
      <c r="I83" s="5" t="str">
        <f>'Blk 1'!E85</f>
        <v>E</v>
      </c>
      <c r="J83" s="5" t="str">
        <f>Future!E85</f>
        <v>E</v>
      </c>
      <c r="L83" s="5">
        <f>'Blk 1'!F85</f>
        <v>0</v>
      </c>
      <c r="M83">
        <f>Future!F85</f>
        <v>0</v>
      </c>
    </row>
    <row r="84" spans="1:13">
      <c r="A84" s="9">
        <v>1.1220000000000001</v>
      </c>
      <c r="B84" t="s">
        <v>38</v>
      </c>
      <c r="F84" s="4"/>
      <c r="G84" s="4"/>
      <c r="H84" s="117"/>
      <c r="I84" s="5" t="str">
        <f>'Blk 1'!E86</f>
        <v>E</v>
      </c>
      <c r="J84" s="5" t="str">
        <f>Future!E86</f>
        <v>E</v>
      </c>
      <c r="L84" s="5">
        <f>'Blk 1'!F86</f>
        <v>0</v>
      </c>
      <c r="M84">
        <f>Future!F86</f>
        <v>0</v>
      </c>
    </row>
    <row r="85" spans="1:13">
      <c r="A85" s="8">
        <v>1.1299999999999999</v>
      </c>
      <c r="B85" t="s">
        <v>39</v>
      </c>
      <c r="F85" s="108">
        <f>'Blk 1'!D87</f>
        <v>67.900000000000006</v>
      </c>
      <c r="G85" s="108">
        <f>Future!D87</f>
        <v>67.900000000000006</v>
      </c>
      <c r="H85" s="4"/>
      <c r="I85" s="5" t="str">
        <f>'Blk 1'!E87</f>
        <v>D</v>
      </c>
      <c r="J85" s="5" t="str">
        <f>Future!E87</f>
        <v>D</v>
      </c>
      <c r="L85" s="5">
        <f>'Blk 1'!F87</f>
        <v>0</v>
      </c>
      <c r="M85">
        <f>Future!F87</f>
        <v>0</v>
      </c>
    </row>
    <row r="86" spans="1:13">
      <c r="A86" s="9">
        <v>1.131</v>
      </c>
      <c r="B86" t="s">
        <v>40</v>
      </c>
      <c r="F86" s="4"/>
      <c r="G86" s="4"/>
      <c r="H86" s="4"/>
      <c r="I86" s="5" t="str">
        <f>'Blk 1'!E88</f>
        <v>E</v>
      </c>
      <c r="J86" s="5" t="str">
        <f>Future!E88</f>
        <v>E</v>
      </c>
      <c r="L86" s="5">
        <f>'Blk 1'!F88</f>
        <v>0</v>
      </c>
      <c r="M86">
        <f>Future!F88</f>
        <v>0</v>
      </c>
    </row>
    <row r="87" spans="1:13">
      <c r="A87" s="9">
        <v>1.1319999999999999</v>
      </c>
      <c r="B87" t="s">
        <v>41</v>
      </c>
      <c r="F87" s="110">
        <f>'Blk 1'!D89</f>
        <v>67.900000000000006</v>
      </c>
      <c r="G87" s="110">
        <f>Future!D89</f>
        <v>67.900000000000006</v>
      </c>
      <c r="H87" s="4"/>
      <c r="I87" s="5" t="str">
        <f>'Blk 1'!E89</f>
        <v>D</v>
      </c>
      <c r="J87" s="5" t="str">
        <f>Future!E89</f>
        <v>D</v>
      </c>
      <c r="L87" s="5">
        <f>'Blk 1'!F89</f>
        <v>0</v>
      </c>
      <c r="M87">
        <f>Future!F89</f>
        <v>0</v>
      </c>
    </row>
    <row r="88" spans="1:13">
      <c r="A88" s="10">
        <v>1.1321000000000001</v>
      </c>
      <c r="B88" t="s">
        <v>101</v>
      </c>
      <c r="F88" s="111">
        <f>'Blk 1'!D90</f>
        <v>60.9</v>
      </c>
      <c r="G88" s="111">
        <f>Future!D90</f>
        <v>60.9</v>
      </c>
      <c r="H88" s="4"/>
      <c r="I88" s="5" t="str">
        <f>'Blk 1'!E90</f>
        <v>D</v>
      </c>
      <c r="J88" s="5" t="str">
        <f>Future!E90</f>
        <v>D</v>
      </c>
      <c r="L88" s="5">
        <f>'Blk 1'!F90</f>
        <v>0</v>
      </c>
      <c r="M88">
        <f>Future!F90</f>
        <v>0</v>
      </c>
    </row>
    <row r="89" spans="1:13">
      <c r="A89" s="10">
        <v>1.1322000000000001</v>
      </c>
      <c r="B89" t="s">
        <v>102</v>
      </c>
      <c r="F89" s="111">
        <f>'Blk 1'!D91</f>
        <v>7</v>
      </c>
      <c r="G89" s="111">
        <f>Future!D91</f>
        <v>7</v>
      </c>
      <c r="H89" s="4"/>
      <c r="I89" s="5" t="str">
        <f>'Blk 1'!E91</f>
        <v>D</v>
      </c>
      <c r="J89" s="5" t="str">
        <f>Future!E91</f>
        <v>D</v>
      </c>
      <c r="L89" s="5">
        <f>'Blk 1'!F91</f>
        <v>0</v>
      </c>
      <c r="M89">
        <f>Future!F91</f>
        <v>0</v>
      </c>
    </row>
    <row r="90" spans="1:13">
      <c r="A90" s="9">
        <v>1.133</v>
      </c>
      <c r="B90" t="s">
        <v>42</v>
      </c>
      <c r="F90" s="5"/>
      <c r="G90" s="5"/>
      <c r="H90" s="4"/>
      <c r="I90" s="5" t="str">
        <f>'Blk 1'!E92</f>
        <v>E</v>
      </c>
      <c r="J90" s="5" t="str">
        <f>Future!E92</f>
        <v>E</v>
      </c>
      <c r="L90" s="5">
        <f>'Blk 1'!F92</f>
        <v>0</v>
      </c>
      <c r="M90">
        <f>Future!F92</f>
        <v>0</v>
      </c>
    </row>
    <row r="91" spans="1:13">
      <c r="A91" s="8">
        <v>1.1399999999999999</v>
      </c>
      <c r="B91" t="s">
        <v>43</v>
      </c>
      <c r="F91" s="5"/>
      <c r="G91" s="5"/>
      <c r="H91" s="116"/>
      <c r="I91" s="5" t="str">
        <f>'Blk 1'!E93</f>
        <v>E</v>
      </c>
      <c r="J91" s="5" t="str">
        <f>Future!E93</f>
        <v>E</v>
      </c>
      <c r="L91" s="5">
        <f>'Blk 1'!F93</f>
        <v>0</v>
      </c>
      <c r="M91">
        <f>Future!F93</f>
        <v>0</v>
      </c>
    </row>
    <row r="92" spans="1:13">
      <c r="A92" s="9">
        <v>1.141</v>
      </c>
      <c r="B92" t="s">
        <v>44</v>
      </c>
      <c r="F92" s="5"/>
      <c r="G92" s="5"/>
      <c r="H92" s="117"/>
      <c r="I92" s="5" t="str">
        <f>'Blk 1'!E94</f>
        <v>E</v>
      </c>
      <c r="J92" s="5" t="str">
        <f>Future!E94</f>
        <v>E</v>
      </c>
      <c r="L92" s="5">
        <f>'Blk 1'!F94</f>
        <v>0</v>
      </c>
      <c r="M92">
        <f>Future!F94</f>
        <v>0</v>
      </c>
    </row>
    <row r="93" spans="1:13">
      <c r="A93" s="9">
        <v>1.1419999999999999</v>
      </c>
      <c r="B93" t="s">
        <v>45</v>
      </c>
      <c r="F93" s="5"/>
      <c r="G93" s="5"/>
      <c r="H93" s="117"/>
      <c r="I93" s="5" t="str">
        <f>'Blk 1'!E95</f>
        <v>E</v>
      </c>
      <c r="J93" s="5" t="str">
        <f>Future!E95</f>
        <v>E</v>
      </c>
      <c r="L93" s="5">
        <f>'Blk 1'!F95</f>
        <v>0</v>
      </c>
      <c r="M93">
        <f>Future!F95</f>
        <v>0</v>
      </c>
    </row>
    <row r="94" spans="1:13">
      <c r="A94" s="9">
        <v>1.143</v>
      </c>
      <c r="B94" t="s">
        <v>46</v>
      </c>
      <c r="F94" s="5"/>
      <c r="G94" s="5"/>
      <c r="H94" s="117"/>
      <c r="I94" s="5" t="str">
        <f>'Blk 1'!E96</f>
        <v>E</v>
      </c>
      <c r="J94" s="5" t="str">
        <f>Future!E96</f>
        <v>E</v>
      </c>
      <c r="L94" s="5">
        <f>'Blk 1'!F96</f>
        <v>0</v>
      </c>
      <c r="M94">
        <f>Future!F96</f>
        <v>0</v>
      </c>
    </row>
    <row r="95" spans="1:13">
      <c r="A95" s="9">
        <v>1.1439999999999999</v>
      </c>
      <c r="B95" t="s">
        <v>1468</v>
      </c>
      <c r="F95" s="5"/>
      <c r="G95" s="5"/>
      <c r="H95" s="117"/>
    </row>
    <row r="96" spans="1:13">
      <c r="A96" s="8">
        <v>1.1499999999999999</v>
      </c>
      <c r="B96" t="s">
        <v>47</v>
      </c>
      <c r="F96" s="108">
        <f>'Blk 1'!D97</f>
        <v>108.5</v>
      </c>
      <c r="G96" s="108">
        <f>Future!D97</f>
        <v>114.8</v>
      </c>
      <c r="H96" s="116"/>
      <c r="I96" s="5" t="str">
        <f>'Blk 1'!E97</f>
        <v>E</v>
      </c>
      <c r="J96" s="5" t="str">
        <f>Future!E97</f>
        <v>E</v>
      </c>
      <c r="L96" s="5">
        <f>'Blk 1'!F97</f>
        <v>0</v>
      </c>
      <c r="M96">
        <f>Future!F97</f>
        <v>0</v>
      </c>
    </row>
    <row r="97" spans="1:13">
      <c r="A97" s="8">
        <v>1.1599999999999999</v>
      </c>
      <c r="B97" t="s">
        <v>48</v>
      </c>
      <c r="F97" s="5"/>
      <c r="G97" s="5"/>
      <c r="H97" s="5"/>
      <c r="I97" s="5" t="str">
        <f>'Blk 1'!E98</f>
        <v>E</v>
      </c>
      <c r="J97" s="5" t="str">
        <f>Future!E98</f>
        <v>E</v>
      </c>
      <c r="L97" s="5">
        <f>'Blk 1'!F98</f>
        <v>0</v>
      </c>
      <c r="M97">
        <f>Future!F98</f>
        <v>0</v>
      </c>
    </row>
    <row r="98" spans="1:13">
      <c r="A98" s="7">
        <v>1.2</v>
      </c>
      <c r="B98" t="s">
        <v>49</v>
      </c>
      <c r="F98" s="5"/>
      <c r="G98" s="5"/>
      <c r="H98" s="119"/>
      <c r="I98" s="5" t="str">
        <f>'Blk 1'!E99</f>
        <v>E</v>
      </c>
      <c r="J98" s="5" t="str">
        <f>Future!E99</f>
        <v>E</v>
      </c>
      <c r="L98" s="5">
        <f>'Blk 1'!F99</f>
        <v>0</v>
      </c>
      <c r="M98">
        <f>Future!F99</f>
        <v>0</v>
      </c>
    </row>
    <row r="99" spans="1:13">
      <c r="A99" s="8">
        <v>1.21</v>
      </c>
      <c r="B99" t="s">
        <v>50</v>
      </c>
      <c r="F99" s="5"/>
      <c r="G99" s="5"/>
      <c r="H99" s="120"/>
      <c r="I99" s="5" t="str">
        <f>'Blk 1'!E100</f>
        <v>E</v>
      </c>
      <c r="J99" s="5" t="str">
        <f>Future!E100</f>
        <v>E</v>
      </c>
      <c r="L99" s="5">
        <f>'Blk 1'!F100</f>
        <v>0</v>
      </c>
      <c r="M99">
        <f>Future!F100</f>
        <v>0</v>
      </c>
    </row>
    <row r="100" spans="1:13">
      <c r="A100" s="8">
        <v>1.22</v>
      </c>
      <c r="B100" t="s">
        <v>51</v>
      </c>
      <c r="F100" s="5"/>
      <c r="G100" s="5"/>
      <c r="H100" s="120"/>
      <c r="I100" s="5" t="str">
        <f>'Blk 1'!E101</f>
        <v>E</v>
      </c>
      <c r="J100" s="5" t="str">
        <f>Future!E101</f>
        <v>E</v>
      </c>
      <c r="L100" s="5">
        <f>'Blk 1'!F101</f>
        <v>0</v>
      </c>
      <c r="M100">
        <f>Future!F101</f>
        <v>0</v>
      </c>
    </row>
    <row r="101" spans="1:13">
      <c r="A101" s="8">
        <v>1.23</v>
      </c>
      <c r="B101" t="s">
        <v>52</v>
      </c>
      <c r="F101" s="5"/>
      <c r="G101" s="5"/>
      <c r="H101" s="120"/>
      <c r="I101" s="5" t="str">
        <f>'Blk 1'!E102</f>
        <v>E</v>
      </c>
      <c r="J101" s="5" t="str">
        <f>Future!E102</f>
        <v>E</v>
      </c>
      <c r="L101" s="5">
        <f>'Blk 1'!F102</f>
        <v>0</v>
      </c>
      <c r="M101">
        <f>Future!F102</f>
        <v>0</v>
      </c>
    </row>
    <row r="102" spans="1:13">
      <c r="A102" s="8">
        <v>1.24</v>
      </c>
      <c r="B102" t="s">
        <v>53</v>
      </c>
      <c r="F102" s="5"/>
      <c r="G102" s="5"/>
      <c r="H102" s="120"/>
      <c r="I102" s="5" t="str">
        <f>'Blk 1'!E103</f>
        <v>E</v>
      </c>
      <c r="J102" s="5" t="str">
        <f>Future!E103</f>
        <v>E</v>
      </c>
      <c r="L102" s="5">
        <f>'Blk 1'!F103</f>
        <v>0</v>
      </c>
      <c r="M102">
        <f>Future!F103</f>
        <v>0</v>
      </c>
    </row>
    <row r="103" spans="1:13">
      <c r="A103" s="8">
        <v>1.25</v>
      </c>
      <c r="B103" t="s">
        <v>54</v>
      </c>
      <c r="F103" s="5"/>
      <c r="G103" s="5"/>
      <c r="H103" s="118"/>
      <c r="I103" s="5" t="str">
        <f>'Blk 1'!E104</f>
        <v>E</v>
      </c>
      <c r="J103" s="5" t="str">
        <f>Future!E104</f>
        <v>E</v>
      </c>
      <c r="L103" s="5">
        <f>'Blk 1'!F104</f>
        <v>0</v>
      </c>
      <c r="M103">
        <f>Future!F104</f>
        <v>0</v>
      </c>
    </row>
    <row r="104" spans="1:13">
      <c r="A104" s="8">
        <v>1.26</v>
      </c>
      <c r="B104" t="s">
        <v>55</v>
      </c>
      <c r="F104" s="5"/>
      <c r="G104" s="5"/>
      <c r="H104" s="118"/>
      <c r="I104" s="5" t="str">
        <f>'Blk 1'!E105</f>
        <v>E</v>
      </c>
      <c r="J104" s="5" t="str">
        <f>Future!E105</f>
        <v>E</v>
      </c>
      <c r="L104" s="5">
        <f>'Blk 1'!F105</f>
        <v>0</v>
      </c>
      <c r="M104">
        <f>Future!F105</f>
        <v>0</v>
      </c>
    </row>
    <row r="105" spans="1:13">
      <c r="A105" s="8">
        <v>1.27</v>
      </c>
      <c r="B105" t="s">
        <v>56</v>
      </c>
      <c r="F105" s="5"/>
      <c r="G105" s="5"/>
      <c r="H105" s="118"/>
      <c r="I105" s="5" t="str">
        <f>'Blk 1'!E106</f>
        <v>E</v>
      </c>
      <c r="J105" s="5" t="str">
        <f>Future!E106</f>
        <v>E</v>
      </c>
      <c r="L105" s="5">
        <f>'Blk 1'!F106</f>
        <v>0</v>
      </c>
      <c r="M105">
        <f>Future!F106</f>
        <v>0</v>
      </c>
    </row>
    <row r="106" spans="1:13">
      <c r="A106" s="8">
        <v>1.28</v>
      </c>
      <c r="B106" t="s">
        <v>57</v>
      </c>
      <c r="F106" s="5"/>
      <c r="G106" s="5"/>
      <c r="H106" s="120"/>
      <c r="I106" s="5" t="str">
        <f>'Blk 1'!E107</f>
        <v>E</v>
      </c>
      <c r="J106" s="5" t="str">
        <f>Future!E107</f>
        <v>E</v>
      </c>
      <c r="L106" s="5">
        <f>'Blk 1'!F107</f>
        <v>0</v>
      </c>
      <c r="M106">
        <f>Future!F107</f>
        <v>0</v>
      </c>
    </row>
    <row r="107" spans="1:13">
      <c r="A107" s="7">
        <v>1.3</v>
      </c>
      <c r="B107" t="s">
        <v>58</v>
      </c>
      <c r="C107">
        <v>212.6</v>
      </c>
      <c r="D107">
        <f>Future!C108</f>
        <v>212.6</v>
      </c>
      <c r="F107" s="5">
        <f>SUM('Blk 1'!D108:D109)</f>
        <v>150.70000000000002</v>
      </c>
      <c r="G107" s="5">
        <f>SUM(Future!D108:E109)</f>
        <v>150.70000000000002</v>
      </c>
      <c r="H107" s="5"/>
      <c r="I107" s="5" t="str">
        <f>'Blk 1'!E108</f>
        <v>D</v>
      </c>
      <c r="J107" s="5" t="str">
        <f>Future!E108</f>
        <v>D</v>
      </c>
      <c r="L107" s="5">
        <f>'Blk 1'!F108</f>
        <v>0</v>
      </c>
      <c r="M107">
        <f>Future!F108</f>
        <v>0</v>
      </c>
    </row>
    <row r="108" spans="1:13">
      <c r="A108" s="7">
        <v>1.31</v>
      </c>
      <c r="B108" t="s">
        <v>59</v>
      </c>
      <c r="F108" s="5"/>
      <c r="G108" s="5"/>
      <c r="H108" s="5"/>
      <c r="I108" s="5" t="str">
        <f>'Blk 1'!E110</f>
        <v>E</v>
      </c>
      <c r="J108" s="5" t="str">
        <f>Future!E110</f>
        <v>E</v>
      </c>
      <c r="L108" s="5">
        <f>'Blk 1'!F110</f>
        <v>0</v>
      </c>
      <c r="M108">
        <f>Future!F110</f>
        <v>0</v>
      </c>
    </row>
    <row r="109" spans="1:13">
      <c r="A109" s="8">
        <v>1.3109999999999999</v>
      </c>
      <c r="B109" t="s">
        <v>60</v>
      </c>
      <c r="F109" s="5"/>
      <c r="G109" s="5"/>
      <c r="H109" s="5"/>
      <c r="I109" s="5" t="str">
        <f>'Blk 1'!E111</f>
        <v>E</v>
      </c>
      <c r="J109" s="5" t="str">
        <f>Future!E111</f>
        <v>E</v>
      </c>
      <c r="L109" s="5">
        <f>'Blk 1'!F111</f>
        <v>0</v>
      </c>
      <c r="M109">
        <f>Future!F111</f>
        <v>0</v>
      </c>
    </row>
    <row r="110" spans="1:13">
      <c r="A110" s="9">
        <v>1.3111999999999999</v>
      </c>
      <c r="B110" t="s">
        <v>103</v>
      </c>
      <c r="F110" s="5"/>
      <c r="G110" s="5"/>
      <c r="H110" s="5"/>
      <c r="I110" s="5" t="str">
        <f>'Blk 1'!E112</f>
        <v>E</v>
      </c>
      <c r="J110" s="5" t="str">
        <f>Future!E112</f>
        <v>E</v>
      </c>
      <c r="L110" s="5">
        <f>'Blk 1'!F112</f>
        <v>0</v>
      </c>
      <c r="M110">
        <f>Future!F112</f>
        <v>0</v>
      </c>
    </row>
    <row r="111" spans="1:13">
      <c r="A111" s="8">
        <v>1.3120000000000001</v>
      </c>
      <c r="B111" t="s">
        <v>61</v>
      </c>
      <c r="F111" s="5"/>
      <c r="G111" s="5"/>
      <c r="H111" s="109"/>
      <c r="I111" s="5" t="str">
        <f>'Blk 1'!E113</f>
        <v>E</v>
      </c>
      <c r="J111" s="5" t="str">
        <f>Future!E113</f>
        <v>E</v>
      </c>
      <c r="L111" s="5">
        <f>'Blk 1'!F113</f>
        <v>0</v>
      </c>
      <c r="M111">
        <f>Future!F113</f>
        <v>0</v>
      </c>
    </row>
    <row r="112" spans="1:13">
      <c r="A112" s="9">
        <v>1.3123</v>
      </c>
      <c r="B112" t="s">
        <v>62</v>
      </c>
      <c r="F112" s="5"/>
      <c r="G112" s="5"/>
      <c r="H112" s="122"/>
      <c r="I112" s="5" t="str">
        <f>'Blk 1'!E114</f>
        <v>E</v>
      </c>
      <c r="J112" s="5" t="str">
        <f>Future!E114</f>
        <v>E</v>
      </c>
      <c r="L112" s="5">
        <f>'Blk 1'!F114</f>
        <v>0</v>
      </c>
      <c r="M112">
        <f>Future!F114</f>
        <v>0</v>
      </c>
    </row>
    <row r="113" spans="1:13">
      <c r="A113" s="7">
        <v>1.32</v>
      </c>
      <c r="B113" t="s">
        <v>63</v>
      </c>
      <c r="F113" s="116">
        <f>'Blk 1'!D115</f>
        <v>9.3000000000000007</v>
      </c>
      <c r="G113" s="116">
        <f>Future!D115</f>
        <v>9.3000000000000007</v>
      </c>
      <c r="H113" s="116"/>
      <c r="I113" s="5" t="str">
        <f>'Blk 1'!E115</f>
        <v>D</v>
      </c>
      <c r="J113" s="5" t="str">
        <f>Future!E115</f>
        <v>D</v>
      </c>
      <c r="L113" s="5">
        <f>'Blk 1'!F115</f>
        <v>0</v>
      </c>
      <c r="M113">
        <f>Future!F115</f>
        <v>0</v>
      </c>
    </row>
    <row r="114" spans="1:13">
      <c r="A114" s="8">
        <v>1.321</v>
      </c>
      <c r="B114" t="s">
        <v>64</v>
      </c>
      <c r="F114" s="117">
        <f>'Blk 1'!D116</f>
        <v>9.3000000000000007</v>
      </c>
      <c r="G114" s="117">
        <f>Future!D116</f>
        <v>9.3000000000000007</v>
      </c>
      <c r="H114" s="117"/>
      <c r="I114" s="5" t="str">
        <f>'Blk 1'!E116</f>
        <v>D</v>
      </c>
      <c r="J114" s="5" t="str">
        <f>Future!E116</f>
        <v>D</v>
      </c>
      <c r="L114" s="5">
        <f>'Blk 1'!F116</f>
        <v>0</v>
      </c>
      <c r="M114">
        <f>Future!F116</f>
        <v>0</v>
      </c>
    </row>
    <row r="115" spans="1:13">
      <c r="A115" s="9">
        <v>1.3211999999999999</v>
      </c>
      <c r="B115" t="s">
        <v>65</v>
      </c>
      <c r="F115" s="123">
        <f>'Blk 1'!D117</f>
        <v>9.3000000000000007</v>
      </c>
      <c r="G115" s="123">
        <f>Future!D117</f>
        <v>9.3000000000000007</v>
      </c>
      <c r="H115" s="123"/>
      <c r="I115" s="5" t="str">
        <f>'Blk 1'!E117</f>
        <v>D</v>
      </c>
      <c r="J115" s="5" t="str">
        <f>Future!E117</f>
        <v>D</v>
      </c>
      <c r="L115" s="5">
        <f>'Blk 1'!F117</f>
        <v>0</v>
      </c>
      <c r="M115">
        <f>Future!F117</f>
        <v>0</v>
      </c>
    </row>
    <row r="116" spans="1:13">
      <c r="A116" s="10">
        <v>1.3212010000000001</v>
      </c>
      <c r="B116" t="s">
        <v>104</v>
      </c>
      <c r="F116" s="124">
        <f>'Blk 1'!D118</f>
        <v>9.3000000000000007</v>
      </c>
      <c r="G116" s="124">
        <f>Future!D118</f>
        <v>9.3000000000000007</v>
      </c>
      <c r="H116" s="124"/>
      <c r="I116" s="5" t="str">
        <f>'Blk 1'!E118</f>
        <v>D</v>
      </c>
      <c r="J116" s="5" t="str">
        <f>Future!E118</f>
        <v>D</v>
      </c>
      <c r="L116" s="5">
        <f>'Blk 1'!F118</f>
        <v>1</v>
      </c>
      <c r="M116">
        <f>Future!F118</f>
        <v>1</v>
      </c>
    </row>
    <row r="117" spans="1:13">
      <c r="A117" s="8">
        <v>1.3220000000000001</v>
      </c>
      <c r="B117" t="s">
        <v>66</v>
      </c>
      <c r="F117" s="5"/>
      <c r="G117" s="5"/>
      <c r="H117" s="5"/>
      <c r="I117" s="5" t="str">
        <f>'Blk 1'!E119</f>
        <v>E</v>
      </c>
      <c r="J117" s="5" t="str">
        <f>Future!E119</f>
        <v>E</v>
      </c>
      <c r="L117" s="5">
        <f>'Blk 1'!F119</f>
        <v>0</v>
      </c>
      <c r="M117">
        <f>Future!F119</f>
        <v>0</v>
      </c>
    </row>
    <row r="118" spans="1:13">
      <c r="A118" s="8">
        <v>1.323</v>
      </c>
      <c r="B118" t="s">
        <v>67</v>
      </c>
      <c r="F118" s="5"/>
      <c r="G118" s="5"/>
      <c r="H118" s="5"/>
      <c r="I118" s="5" t="str">
        <f>'Blk 1'!E120</f>
        <v>E</v>
      </c>
      <c r="J118" s="5" t="str">
        <f>Future!E120</f>
        <v>E</v>
      </c>
      <c r="L118" s="5">
        <f>'Blk 1'!F120</f>
        <v>0</v>
      </c>
      <c r="M118">
        <f>Future!F120</f>
        <v>0</v>
      </c>
    </row>
    <row r="119" spans="1:13">
      <c r="A119" s="7">
        <v>1.33</v>
      </c>
      <c r="B119" t="s">
        <v>68</v>
      </c>
      <c r="F119" s="5"/>
      <c r="G119" s="5"/>
      <c r="H119" s="5"/>
      <c r="I119" s="5" t="str">
        <f>'Blk 1'!E121</f>
        <v>E</v>
      </c>
      <c r="J119" s="5" t="str">
        <f>Future!E121</f>
        <v>E</v>
      </c>
      <c r="L119" s="5">
        <f>'Blk 1'!F121</f>
        <v>0</v>
      </c>
      <c r="M119">
        <f>Future!F121</f>
        <v>0</v>
      </c>
    </row>
    <row r="120" spans="1:13">
      <c r="A120" s="8">
        <v>1.331</v>
      </c>
      <c r="B120" t="s">
        <v>69</v>
      </c>
      <c r="F120" s="5"/>
      <c r="G120" s="5"/>
      <c r="H120" s="117"/>
      <c r="I120" s="5" t="str">
        <f>'Blk 1'!E122</f>
        <v>E</v>
      </c>
      <c r="J120" s="5" t="str">
        <f>Future!E122</f>
        <v>E</v>
      </c>
      <c r="L120" s="5">
        <f>'Blk 1'!F122</f>
        <v>0</v>
      </c>
      <c r="M120">
        <f>Future!F122</f>
        <v>0</v>
      </c>
    </row>
    <row r="121" spans="1:13">
      <c r="A121" s="8">
        <v>1.3320000000000001</v>
      </c>
      <c r="B121" t="s">
        <v>70</v>
      </c>
      <c r="F121" s="5"/>
      <c r="G121" s="5"/>
      <c r="H121" s="110"/>
      <c r="I121" s="5" t="str">
        <f>'Blk 1'!E123</f>
        <v>E</v>
      </c>
      <c r="J121" s="5" t="str">
        <f>Future!E123</f>
        <v>E</v>
      </c>
      <c r="L121" s="5">
        <f>'Blk 1'!F123</f>
        <v>0</v>
      </c>
      <c r="M121">
        <f>Future!F123</f>
        <v>0</v>
      </c>
    </row>
    <row r="122" spans="1:13">
      <c r="A122" s="8">
        <v>1.3340000000000001</v>
      </c>
      <c r="B122" t="s">
        <v>71</v>
      </c>
      <c r="F122" s="5"/>
      <c r="G122" s="5"/>
      <c r="H122" s="110"/>
      <c r="I122" s="5" t="str">
        <f>'Blk 1'!E124</f>
        <v>E</v>
      </c>
      <c r="J122" s="5" t="str">
        <f>Future!E124</f>
        <v>E</v>
      </c>
      <c r="L122" s="5">
        <f>'Blk 1'!F124</f>
        <v>0</v>
      </c>
      <c r="M122">
        <f>Future!F124</f>
        <v>0</v>
      </c>
    </row>
    <row r="123" spans="1:13">
      <c r="A123" s="7">
        <v>1.34</v>
      </c>
      <c r="B123" t="s">
        <v>72</v>
      </c>
      <c r="F123" s="5"/>
      <c r="G123" s="5"/>
      <c r="H123" s="120"/>
      <c r="I123" s="5" t="str">
        <f>'Blk 1'!E125</f>
        <v>E</v>
      </c>
      <c r="J123" s="5" t="str">
        <f>Future!E125</f>
        <v>E</v>
      </c>
      <c r="L123" s="5">
        <f>'Blk 1'!F125</f>
        <v>0</v>
      </c>
      <c r="M123">
        <f>Future!F125</f>
        <v>0</v>
      </c>
    </row>
    <row r="124" spans="1:13">
      <c r="A124" s="8">
        <v>1.3420000000000001</v>
      </c>
      <c r="B124" t="s">
        <v>105</v>
      </c>
      <c r="F124" s="5"/>
      <c r="G124" s="5"/>
      <c r="H124" s="5"/>
      <c r="I124" s="5" t="str">
        <f>'Blk 1'!E126</f>
        <v>E</v>
      </c>
      <c r="J124" s="5" t="str">
        <f>Future!E126</f>
        <v>E</v>
      </c>
      <c r="L124" s="5">
        <f>'Blk 1'!F126</f>
        <v>0</v>
      </c>
      <c r="M124">
        <f>Future!F126</f>
        <v>0</v>
      </c>
    </row>
    <row r="125" spans="1:13">
      <c r="A125" s="7">
        <v>1.35</v>
      </c>
      <c r="B125" t="s">
        <v>73</v>
      </c>
      <c r="F125" s="5"/>
      <c r="G125" s="5"/>
      <c r="H125" s="5"/>
      <c r="I125" s="5" t="str">
        <f>'Blk 1'!E127</f>
        <v>E</v>
      </c>
      <c r="J125" s="5" t="str">
        <f>Future!E127</f>
        <v>E</v>
      </c>
      <c r="L125" s="5">
        <f>'Blk 1'!F127</f>
        <v>0</v>
      </c>
      <c r="M125">
        <f>Future!F127</f>
        <v>0</v>
      </c>
    </row>
    <row r="126" spans="1:13">
      <c r="A126" s="8">
        <v>1.353</v>
      </c>
      <c r="B126" t="s">
        <v>74</v>
      </c>
      <c r="F126" s="5"/>
      <c r="G126" s="5"/>
      <c r="H126" s="109"/>
      <c r="I126" s="5" t="str">
        <f>'Blk 1'!E128</f>
        <v>E</v>
      </c>
      <c r="J126" s="5" t="str">
        <f>Future!E128</f>
        <v>E</v>
      </c>
      <c r="L126" s="5">
        <f>'Blk 1'!F128</f>
        <v>0</v>
      </c>
      <c r="M126">
        <f>Future!F128</f>
        <v>0</v>
      </c>
    </row>
    <row r="127" spans="1:13">
      <c r="A127" s="7">
        <v>1.36</v>
      </c>
      <c r="B127" t="s">
        <v>75</v>
      </c>
      <c r="F127" s="5"/>
      <c r="G127" s="5"/>
      <c r="H127" s="120"/>
      <c r="I127" s="5" t="str">
        <f>'Blk 1'!E129</f>
        <v>E</v>
      </c>
      <c r="J127" s="5" t="str">
        <f>Future!E129</f>
        <v>E</v>
      </c>
      <c r="L127" s="5">
        <f>'Blk 1'!F129</f>
        <v>0</v>
      </c>
      <c r="M127">
        <f>Future!F129</f>
        <v>0</v>
      </c>
    </row>
    <row r="128" spans="1:13">
      <c r="A128" s="8">
        <v>1.361</v>
      </c>
      <c r="B128" t="s">
        <v>76</v>
      </c>
      <c r="F128" s="5"/>
      <c r="G128" s="5"/>
      <c r="H128" s="5"/>
      <c r="I128" s="5" t="str">
        <f>'Blk 1'!E130</f>
        <v>E</v>
      </c>
      <c r="J128" s="5" t="str">
        <f>Future!E130</f>
        <v>E</v>
      </c>
      <c r="L128" s="5">
        <f>'Blk 1'!F130</f>
        <v>0</v>
      </c>
      <c r="M128">
        <f>Future!F130</f>
        <v>0</v>
      </c>
    </row>
    <row r="129" spans="1:13">
      <c r="A129" s="8">
        <v>1.369</v>
      </c>
      <c r="B129" t="s">
        <v>106</v>
      </c>
      <c r="F129" s="5"/>
      <c r="G129" s="5"/>
      <c r="H129" s="109"/>
      <c r="I129" s="5" t="str">
        <f>'Blk 1'!E131</f>
        <v>E</v>
      </c>
      <c r="J129" s="5" t="str">
        <f>Future!E131</f>
        <v>E</v>
      </c>
      <c r="L129" s="5">
        <f>'Blk 1'!F131</f>
        <v>0</v>
      </c>
      <c r="M129">
        <f>Future!F131</f>
        <v>0</v>
      </c>
    </row>
    <row r="130" spans="1:13">
      <c r="A130" s="7">
        <v>1.37</v>
      </c>
      <c r="B130" t="s">
        <v>77</v>
      </c>
      <c r="F130" s="5">
        <f>'Blk 1'!D132</f>
        <v>141.4</v>
      </c>
      <c r="G130" s="5">
        <f>Future!D132</f>
        <v>141.4</v>
      </c>
      <c r="H130" s="5"/>
      <c r="I130" s="5" t="str">
        <f>'Blk 1'!E132</f>
        <v>E</v>
      </c>
      <c r="J130" s="5" t="str">
        <f>Future!E132</f>
        <v>E</v>
      </c>
      <c r="L130" s="5">
        <f>'Blk 1'!F132</f>
        <v>0</v>
      </c>
      <c r="M130">
        <f>Future!F132</f>
        <v>0</v>
      </c>
    </row>
    <row r="131" spans="1:13">
      <c r="A131" s="8">
        <v>1.3720000000000001</v>
      </c>
      <c r="B131" t="s">
        <v>78</v>
      </c>
      <c r="F131" s="5"/>
      <c r="G131" s="5"/>
      <c r="H131" s="5"/>
      <c r="I131" s="5" t="str">
        <f>'Blk 1'!E133</f>
        <v>E</v>
      </c>
      <c r="J131" s="5" t="str">
        <f>Future!E133</f>
        <v>E</v>
      </c>
      <c r="L131" s="5">
        <f>'Blk 1'!F133</f>
        <v>0</v>
      </c>
      <c r="M131">
        <f>Future!F133</f>
        <v>0</v>
      </c>
    </row>
    <row r="132" spans="1:13">
      <c r="A132" s="8">
        <v>1.373</v>
      </c>
      <c r="B132" t="s">
        <v>79</v>
      </c>
      <c r="F132" s="5"/>
      <c r="G132" s="5"/>
      <c r="H132" s="5"/>
      <c r="I132" s="5" t="str">
        <f>'Blk 1'!E134</f>
        <v>E</v>
      </c>
      <c r="J132" s="5" t="str">
        <f>Future!E134</f>
        <v>E</v>
      </c>
      <c r="L132" s="5">
        <f>'Blk 1'!F134</f>
        <v>0</v>
      </c>
      <c r="M132">
        <f>Future!F134</f>
        <v>0</v>
      </c>
    </row>
    <row r="133" spans="1:13">
      <c r="A133" s="8">
        <v>1.3740000000000001</v>
      </c>
      <c r="B133" t="s">
        <v>80</v>
      </c>
      <c r="F133" s="5">
        <f>'Blk 1'!D135</f>
        <v>141.4</v>
      </c>
      <c r="G133" s="5">
        <f>Future!D135</f>
        <v>141.4</v>
      </c>
      <c r="H133" s="109"/>
      <c r="I133" s="5" t="str">
        <f>'Blk 1'!E135</f>
        <v>E</v>
      </c>
      <c r="J133" s="5" t="str">
        <f>Future!E135</f>
        <v>E</v>
      </c>
      <c r="L133" s="5">
        <f>'Blk 1'!F135</f>
        <v>0</v>
      </c>
      <c r="M133">
        <f>Future!F135</f>
        <v>0</v>
      </c>
    </row>
    <row r="134" spans="1:13">
      <c r="A134" s="7">
        <v>1.38</v>
      </c>
      <c r="B134" t="s">
        <v>81</v>
      </c>
      <c r="C134" s="108">
        <v>212.6</v>
      </c>
      <c r="D134" s="108">
        <f>'Blk 1'!C136</f>
        <v>212.6</v>
      </c>
      <c r="F134" s="5"/>
      <c r="G134" s="5"/>
      <c r="H134" s="4"/>
      <c r="I134" s="5" t="str">
        <f>'Blk 1'!E136</f>
        <v>E</v>
      </c>
      <c r="J134" s="5" t="str">
        <f>Future!E136</f>
        <v>E</v>
      </c>
      <c r="L134" s="5">
        <f>'Blk 1'!F136</f>
        <v>0</v>
      </c>
      <c r="M134">
        <f>Future!F136</f>
        <v>0</v>
      </c>
    </row>
    <row r="135" spans="1:13">
      <c r="A135" s="8">
        <v>1.381</v>
      </c>
      <c r="B135" t="s">
        <v>82</v>
      </c>
      <c r="C135" s="109">
        <v>212.6</v>
      </c>
      <c r="D135" s="109">
        <f>'Blk 1'!C137</f>
        <v>212.6</v>
      </c>
      <c r="F135" s="5"/>
      <c r="G135" s="5"/>
      <c r="H135" s="118"/>
      <c r="I135" s="5" t="str">
        <f>'Blk 1'!E137</f>
        <v>E</v>
      </c>
      <c r="J135" s="5" t="str">
        <f>Future!E137</f>
        <v>E</v>
      </c>
      <c r="L135" s="5">
        <f>'Blk 1'!F137</f>
        <v>0</v>
      </c>
      <c r="M135">
        <f>Future!F137</f>
        <v>0</v>
      </c>
    </row>
    <row r="136" spans="1:13">
      <c r="A136" s="9">
        <v>1.3811</v>
      </c>
      <c r="B136" t="s">
        <v>83</v>
      </c>
      <c r="C136" s="122"/>
      <c r="D136" s="122"/>
      <c r="E136" s="122"/>
      <c r="F136" s="5"/>
      <c r="G136" s="5"/>
      <c r="I136" s="5" t="str">
        <f>'Blk 1'!E138</f>
        <v>E</v>
      </c>
      <c r="J136" s="5" t="str">
        <f>Future!E138</f>
        <v>E</v>
      </c>
      <c r="L136" s="5">
        <f>'Blk 1'!F138</f>
        <v>0</v>
      </c>
      <c r="M136">
        <f>Future!F138</f>
        <v>0</v>
      </c>
    </row>
    <row r="137" spans="1:13">
      <c r="A137" s="9">
        <v>1.3812</v>
      </c>
      <c r="B137" t="s">
        <v>84</v>
      </c>
      <c r="C137" s="122"/>
      <c r="D137" s="122"/>
      <c r="E137" s="122"/>
      <c r="F137" s="5"/>
      <c r="G137" s="5"/>
      <c r="I137" s="5" t="str">
        <f>'Blk 1'!E139</f>
        <v>E</v>
      </c>
      <c r="J137" s="5" t="str">
        <f>Future!E139</f>
        <v>E</v>
      </c>
      <c r="L137" s="5">
        <f>'Blk 1'!F139</f>
        <v>0</v>
      </c>
      <c r="M137">
        <f>Future!F139</f>
        <v>0</v>
      </c>
    </row>
    <row r="138" spans="1:13">
      <c r="A138" s="9">
        <v>1.3813</v>
      </c>
      <c r="B138" t="s">
        <v>85</v>
      </c>
      <c r="C138" s="122">
        <v>212.6</v>
      </c>
      <c r="D138" s="122">
        <f>'Blk 1'!C140</f>
        <v>212.6</v>
      </c>
      <c r="E138" s="122"/>
      <c r="F138" s="5"/>
      <c r="G138" s="5"/>
      <c r="I138" s="5" t="str">
        <f>'Blk 1'!E140</f>
        <v>E</v>
      </c>
      <c r="J138" s="5" t="str">
        <f>Future!E140</f>
        <v>E</v>
      </c>
      <c r="L138" s="5">
        <f>'Blk 1'!F140</f>
        <v>0</v>
      </c>
      <c r="M138">
        <f>Future!F140</f>
        <v>0</v>
      </c>
    </row>
    <row r="139" spans="1:13">
      <c r="A139" s="7">
        <v>1.39</v>
      </c>
      <c r="B139" t="s">
        <v>86</v>
      </c>
      <c r="F139" s="5"/>
      <c r="G139" s="5"/>
      <c r="H139" s="4"/>
      <c r="I139" s="5" t="str">
        <f>'Blk 1'!E141</f>
        <v>E</v>
      </c>
      <c r="J139" s="5" t="str">
        <f>Future!E141</f>
        <v>E</v>
      </c>
      <c r="L139" s="5">
        <f>'Blk 1'!F141</f>
        <v>0</v>
      </c>
      <c r="M139">
        <f>Future!F141</f>
        <v>0</v>
      </c>
    </row>
    <row r="140" spans="1:13">
      <c r="A140" s="8">
        <v>1.391</v>
      </c>
      <c r="B140" t="s">
        <v>87</v>
      </c>
      <c r="F140" s="5"/>
      <c r="G140" s="5"/>
      <c r="H140" s="5"/>
      <c r="I140" s="5" t="str">
        <f>'Blk 1'!E142</f>
        <v>E</v>
      </c>
      <c r="J140" s="5" t="str">
        <f>Future!E142</f>
        <v>E</v>
      </c>
      <c r="L140" s="5">
        <f>'Blk 1'!F142</f>
        <v>0</v>
      </c>
      <c r="M140">
        <f>Future!F142</f>
        <v>0</v>
      </c>
    </row>
    <row r="141" spans="1:13">
      <c r="A141" s="9">
        <v>1.3911</v>
      </c>
      <c r="B141" t="s">
        <v>88</v>
      </c>
      <c r="F141" s="5"/>
      <c r="G141" s="5"/>
      <c r="H141" s="5"/>
      <c r="I141" s="5" t="str">
        <f>'Blk 1'!E143</f>
        <v>E</v>
      </c>
      <c r="J141" s="5" t="str">
        <f>Future!E143</f>
        <v>E</v>
      </c>
      <c r="L141" s="5">
        <f>'Blk 1'!F143</f>
        <v>0</v>
      </c>
      <c r="M141">
        <f>Future!F143</f>
        <v>0</v>
      </c>
    </row>
    <row r="142" spans="1:13">
      <c r="A142" s="7">
        <v>1.5</v>
      </c>
      <c r="B142" t="s">
        <v>89</v>
      </c>
      <c r="F142" s="5"/>
      <c r="G142" s="5"/>
      <c r="H142" s="5"/>
      <c r="I142" s="5" t="str">
        <f>'Blk 1'!E144</f>
        <v>E</v>
      </c>
      <c r="J142" s="5" t="str">
        <f>Future!E144</f>
        <v>E</v>
      </c>
      <c r="L142" s="5">
        <f>'Blk 1'!F144</f>
        <v>0</v>
      </c>
      <c r="M142">
        <f>Future!F144</f>
        <v>0</v>
      </c>
    </row>
    <row r="143" spans="1:13">
      <c r="A143" s="9">
        <v>1.5310999999999999</v>
      </c>
      <c r="B143" t="s">
        <v>90</v>
      </c>
      <c r="F143" s="5"/>
      <c r="G143" s="5"/>
      <c r="H143" s="5"/>
      <c r="I143" s="5" t="str">
        <f>'Blk 1'!E145</f>
        <v>E</v>
      </c>
      <c r="J143" s="5" t="str">
        <f>Future!E145</f>
        <v>E</v>
      </c>
      <c r="L143" s="5">
        <f>'Blk 1'!F145</f>
        <v>0</v>
      </c>
      <c r="M143">
        <f>Future!F145</f>
        <v>0</v>
      </c>
    </row>
    <row r="144" spans="1:13">
      <c r="A144" s="7">
        <v>1.6</v>
      </c>
      <c r="B144" t="s">
        <v>91</v>
      </c>
      <c r="F144" s="5"/>
      <c r="G144" s="5"/>
      <c r="H144" s="5"/>
      <c r="I144" s="5" t="str">
        <f>'Blk 1'!E146</f>
        <v>E</v>
      </c>
      <c r="J144" s="5" t="str">
        <f>Future!E146</f>
        <v>E</v>
      </c>
      <c r="L144" s="5">
        <f>'Blk 1'!F146</f>
        <v>0</v>
      </c>
      <c r="M144">
        <f>Future!F146</f>
        <v>0</v>
      </c>
    </row>
    <row r="145" spans="1:13">
      <c r="A145" s="7">
        <v>1.7</v>
      </c>
      <c r="B145" t="s">
        <v>92</v>
      </c>
      <c r="F145" s="5">
        <f>SUM('Blk 1'!D147:D148)</f>
        <v>16.3</v>
      </c>
      <c r="G145" s="5">
        <f>SUM(Future!D147:E148)</f>
        <v>17</v>
      </c>
      <c r="H145" s="5"/>
      <c r="I145" s="5" t="str">
        <f>'Blk 1'!E147</f>
        <v>D</v>
      </c>
      <c r="J145" s="5" t="str">
        <f>Future!E147</f>
        <v>D</v>
      </c>
      <c r="L145" s="5">
        <f>'Blk 1'!F147</f>
        <v>0</v>
      </c>
      <c r="M145">
        <f>Future!F147</f>
        <v>0</v>
      </c>
    </row>
    <row r="146" spans="1:13">
      <c r="A146" s="8">
        <v>1.71</v>
      </c>
      <c r="B146" t="s">
        <v>67</v>
      </c>
      <c r="F146" s="5"/>
      <c r="G146" s="5"/>
      <c r="H146" s="5"/>
      <c r="I146" s="5" t="str">
        <f>'Blk 1'!E149</f>
        <v>E</v>
      </c>
      <c r="J146" s="5" t="str">
        <f>Future!E149</f>
        <v>E</v>
      </c>
      <c r="L146" s="5">
        <f>'Blk 1'!F149</f>
        <v>0</v>
      </c>
      <c r="M146">
        <f>Future!F149</f>
        <v>0</v>
      </c>
    </row>
    <row r="147" spans="1:13">
      <c r="A147" s="8">
        <v>1.72</v>
      </c>
      <c r="B147" t="s">
        <v>78</v>
      </c>
      <c r="F147" s="5">
        <f>'Blk 1'!D150</f>
        <v>9.3000000000000007</v>
      </c>
      <c r="G147" s="5">
        <f>Future!D150</f>
        <v>9.3000000000000007</v>
      </c>
      <c r="H147" s="5"/>
      <c r="I147" s="5" t="str">
        <f>'Blk 1'!E150</f>
        <v>D</v>
      </c>
      <c r="J147" s="5" t="str">
        <f>Future!E150</f>
        <v>D</v>
      </c>
      <c r="L147" s="5">
        <f>'Blk 1'!F150</f>
        <v>0</v>
      </c>
      <c r="M147">
        <f>Future!F150</f>
        <v>0</v>
      </c>
    </row>
    <row r="148" spans="1:13">
      <c r="A148" s="8">
        <v>1.73</v>
      </c>
      <c r="B148" t="s">
        <v>79</v>
      </c>
      <c r="F148" s="5"/>
      <c r="G148" s="5"/>
      <c r="H148" s="5"/>
      <c r="I148" s="5" t="str">
        <f>'Blk 1'!E151</f>
        <v>E</v>
      </c>
      <c r="J148" s="5" t="str">
        <f>Future!E151</f>
        <v>E</v>
      </c>
      <c r="L148" s="5">
        <f>'Blk 1'!F151</f>
        <v>0</v>
      </c>
      <c r="M148">
        <f>Future!F151</f>
        <v>0</v>
      </c>
    </row>
    <row r="149" spans="1:13">
      <c r="A149" s="8">
        <v>1.74</v>
      </c>
      <c r="B149" t="s">
        <v>80</v>
      </c>
      <c r="F149" s="5"/>
      <c r="G149" s="5"/>
      <c r="H149" s="5"/>
      <c r="I149" s="5" t="str">
        <f>'Blk 1'!E152</f>
        <v>E</v>
      </c>
      <c r="J149" s="5" t="str">
        <f>Future!E152</f>
        <v>E</v>
      </c>
      <c r="L149" s="5">
        <f>'Blk 1'!F152</f>
        <v>0</v>
      </c>
      <c r="M149">
        <f>Future!F152</f>
        <v>0</v>
      </c>
    </row>
    <row r="150" spans="1:13">
      <c r="A150" s="8">
        <v>1.75</v>
      </c>
      <c r="B150" t="s">
        <v>93</v>
      </c>
      <c r="F150" s="5">
        <f>'Blk 1'!D153</f>
        <v>7</v>
      </c>
      <c r="G150" s="5">
        <f>Future!D153</f>
        <v>7.7</v>
      </c>
      <c r="H150" s="5"/>
      <c r="I150" s="5" t="str">
        <f>'Blk 1'!E153</f>
        <v>E</v>
      </c>
      <c r="J150" s="5" t="str">
        <f>Future!E153</f>
        <v>E</v>
      </c>
      <c r="L150" s="5">
        <f>'Blk 1'!F153</f>
        <v>0</v>
      </c>
      <c r="M150">
        <f>Future!F153</f>
        <v>0</v>
      </c>
    </row>
    <row r="151" spans="1:13">
      <c r="A151" s="7">
        <v>1.8</v>
      </c>
      <c r="B151" t="s">
        <v>94</v>
      </c>
      <c r="F151" s="5"/>
      <c r="G151" s="5"/>
      <c r="H151" s="5"/>
      <c r="I151" s="5" t="str">
        <f>'Blk 1'!E154</f>
        <v>E</v>
      </c>
      <c r="J151" s="5" t="str">
        <f>Future!E154</f>
        <v>E</v>
      </c>
      <c r="L151" s="5">
        <f>'Blk 1'!F154</f>
        <v>0</v>
      </c>
      <c r="M151">
        <f>Future!F154</f>
        <v>0</v>
      </c>
    </row>
    <row r="152" spans="1:13">
      <c r="A152" s="7">
        <v>1.9</v>
      </c>
      <c r="B152" t="s">
        <v>95</v>
      </c>
      <c r="F152" s="5">
        <f>'Blk 1'!D155</f>
        <v>29.7</v>
      </c>
      <c r="G152" s="5">
        <f>Future!D155</f>
        <v>29.7</v>
      </c>
      <c r="H152" s="5"/>
      <c r="I152" s="5" t="str">
        <f>'Blk 1'!E155</f>
        <v>E</v>
      </c>
      <c r="J152" s="5" t="str">
        <f>Future!E155</f>
        <v>E</v>
      </c>
      <c r="L152" s="5">
        <f>'Blk 1'!F155</f>
        <v>0</v>
      </c>
      <c r="M152">
        <f>Future!F155</f>
        <v>0</v>
      </c>
    </row>
    <row r="153" spans="1:13">
      <c r="A153" s="8">
        <v>1.91</v>
      </c>
      <c r="B153" t="s">
        <v>96</v>
      </c>
      <c r="F153" s="5">
        <f>'Blk 1'!D156</f>
        <v>7.5</v>
      </c>
      <c r="G153" s="5">
        <f>Future!D156</f>
        <v>7.5</v>
      </c>
      <c r="H153" s="5"/>
      <c r="I153" s="5" t="str">
        <f>'Blk 1'!E156</f>
        <v>E</v>
      </c>
      <c r="J153" s="5" t="str">
        <f>Future!E156</f>
        <v>E</v>
      </c>
      <c r="L153" s="5">
        <f>'Blk 1'!F156</f>
        <v>0</v>
      </c>
      <c r="M153">
        <f>Future!F156</f>
        <v>0</v>
      </c>
    </row>
    <row r="154" spans="1:13">
      <c r="A154" s="8">
        <v>1.92</v>
      </c>
      <c r="B154" t="s">
        <v>97</v>
      </c>
      <c r="F154" s="5"/>
      <c r="G154" s="5"/>
      <c r="H154" s="5"/>
      <c r="I154" s="5" t="str">
        <f>'Blk 1'!E157</f>
        <v>E</v>
      </c>
      <c r="J154" s="5" t="str">
        <f>Future!E157</f>
        <v>E</v>
      </c>
      <c r="L154" s="5">
        <f>'Blk 1'!F157</f>
        <v>0</v>
      </c>
      <c r="M154">
        <f>Future!F157</f>
        <v>0</v>
      </c>
    </row>
    <row r="155" spans="1:13">
      <c r="A155" s="8">
        <v>1.93</v>
      </c>
      <c r="B155" t="s">
        <v>98</v>
      </c>
      <c r="F155" s="5"/>
      <c r="G155" s="5"/>
      <c r="H155" s="5"/>
      <c r="I155" s="5" t="str">
        <f>'Blk 1'!E158</f>
        <v>E</v>
      </c>
      <c r="J155" s="5" t="str">
        <f>Future!E158</f>
        <v>E</v>
      </c>
      <c r="L155" s="5">
        <f>'Blk 1'!F158</f>
        <v>0</v>
      </c>
      <c r="M155">
        <f>Future!F158</f>
        <v>0</v>
      </c>
    </row>
    <row r="156" spans="1:13">
      <c r="A156" s="8">
        <v>1.94</v>
      </c>
      <c r="B156" t="s">
        <v>99</v>
      </c>
      <c r="F156" s="5">
        <f>'Blk 1'!D159</f>
        <v>15</v>
      </c>
      <c r="G156" s="5">
        <f>Future!D159</f>
        <v>15</v>
      </c>
      <c r="H156" s="5"/>
      <c r="I156" s="5" t="str">
        <f>'Blk 1'!E159</f>
        <v>E</v>
      </c>
      <c r="J156" s="5" t="str">
        <f>Future!E159</f>
        <v>E</v>
      </c>
      <c r="L156" s="5">
        <f>'Blk 1'!F159</f>
        <v>0</v>
      </c>
      <c r="M156">
        <f>Future!F159</f>
        <v>0</v>
      </c>
    </row>
    <row r="157" spans="1:13">
      <c r="A157" s="8">
        <v>1.95</v>
      </c>
      <c r="B157" t="s">
        <v>100</v>
      </c>
      <c r="F157" s="5">
        <f>'Blk 1'!D160</f>
        <v>7</v>
      </c>
      <c r="G157" s="5">
        <f>Future!D160</f>
        <v>7</v>
      </c>
      <c r="H157" s="5"/>
      <c r="I157" s="5" t="str">
        <f>'Blk 1'!E160</f>
        <v>E</v>
      </c>
      <c r="J157" s="5" t="str">
        <f>Future!E160</f>
        <v>E</v>
      </c>
      <c r="L157" s="5">
        <f>'Blk 1'!F160</f>
        <v>0</v>
      </c>
      <c r="M157">
        <f>Future!F160</f>
        <v>0</v>
      </c>
    </row>
    <row r="158" spans="1:13">
      <c r="A158" s="3"/>
    </row>
    <row r="159" spans="1:13">
      <c r="A159" s="1" t="s">
        <v>331</v>
      </c>
    </row>
    <row r="160" spans="1:13">
      <c r="A160" s="1">
        <v>2</v>
      </c>
      <c r="B160" t="s">
        <v>107</v>
      </c>
      <c r="F160" s="5">
        <f>'Blk 1'!D163</f>
        <v>2101.6</v>
      </c>
      <c r="G160" s="5">
        <f>Future!D163</f>
        <v>2104</v>
      </c>
      <c r="I160" s="5" t="str">
        <f>'Blk 1'!E163</f>
        <v>T</v>
      </c>
      <c r="J160" s="5" t="str">
        <f>Future!E163</f>
        <v>T</v>
      </c>
      <c r="L160" s="5">
        <f>'Blk 1'!F163</f>
        <v>0</v>
      </c>
      <c r="M160">
        <f>Future!F163</f>
        <v>0</v>
      </c>
    </row>
    <row r="161" spans="1:13">
      <c r="A161" s="7">
        <v>2.1</v>
      </c>
      <c r="B161" t="s">
        <v>108</v>
      </c>
      <c r="F161" s="5">
        <f>SUM('Blk 1'!D166:D167)</f>
        <v>1192.8</v>
      </c>
      <c r="G161" s="5">
        <f>SUM(Future!D166:E167)</f>
        <v>1192.8</v>
      </c>
      <c r="I161" s="5" t="str">
        <f>'Blk 1'!E166</f>
        <v>D</v>
      </c>
      <c r="J161" s="5" t="str">
        <f>Future!E166</f>
        <v>D</v>
      </c>
      <c r="L161" s="5">
        <f>'Blk 1'!F166</f>
        <v>0</v>
      </c>
      <c r="M161">
        <f>Future!F166</f>
        <v>0</v>
      </c>
    </row>
    <row r="162" spans="1:13">
      <c r="A162" s="8">
        <v>2.11</v>
      </c>
      <c r="B162" t="s">
        <v>109</v>
      </c>
      <c r="F162" s="5">
        <f>SUM('Blk 1'!D168:D169)</f>
        <v>333.9</v>
      </c>
      <c r="G162" s="5">
        <f>SUM(Future!D168:E169)</f>
        <v>333.9</v>
      </c>
      <c r="I162" s="5" t="str">
        <f>'Blk 1'!E168</f>
        <v>D</v>
      </c>
      <c r="J162" s="5" t="str">
        <f>Future!E168</f>
        <v>D</v>
      </c>
      <c r="L162" s="5">
        <f>'Blk 1'!F168</f>
        <v>0</v>
      </c>
      <c r="M162">
        <f>Future!F168</f>
        <v>0</v>
      </c>
    </row>
    <row r="163" spans="1:13">
      <c r="A163" s="9">
        <v>2.1110000000000002</v>
      </c>
      <c r="B163" t="s">
        <v>110</v>
      </c>
      <c r="F163" s="5">
        <f>SUM('Blk 1'!D170:D171)</f>
        <v>295.3</v>
      </c>
      <c r="G163" s="5">
        <f>SUM(Future!D170:E171)</f>
        <v>295.3</v>
      </c>
      <c r="I163" s="5" t="str">
        <f>'Blk 1'!E170</f>
        <v>D</v>
      </c>
      <c r="J163" s="5" t="str">
        <f>Future!E170</f>
        <v>D</v>
      </c>
      <c r="L163" s="5">
        <f>'Blk 1'!F170</f>
        <v>0</v>
      </c>
      <c r="M163">
        <f>Future!F170</f>
        <v>0</v>
      </c>
    </row>
    <row r="164" spans="1:13">
      <c r="A164" s="10">
        <v>2.1111</v>
      </c>
      <c r="B164" t="s">
        <v>111</v>
      </c>
      <c r="F164" s="5">
        <f>SUM('Blk 1'!D172:D173)</f>
        <v>295.3</v>
      </c>
      <c r="G164" s="5">
        <f>SUM(Future!D172:E173)</f>
        <v>295.3</v>
      </c>
      <c r="I164" s="5" t="str">
        <f>'Blk 1'!E172</f>
        <v>D</v>
      </c>
      <c r="J164" s="5" t="str">
        <f>Future!E172</f>
        <v>D</v>
      </c>
      <c r="L164" s="5">
        <f>'Blk 1'!F172</f>
        <v>0</v>
      </c>
      <c r="M164">
        <f>Future!F172</f>
        <v>0</v>
      </c>
    </row>
    <row r="165" spans="1:13">
      <c r="A165" s="12">
        <v>2.1111100999999999</v>
      </c>
      <c r="B165" t="s">
        <v>177</v>
      </c>
      <c r="F165" s="5">
        <f>'Blk 1'!D174</f>
        <v>28.3</v>
      </c>
      <c r="G165" s="5">
        <f>Future!D174</f>
        <v>28.3</v>
      </c>
      <c r="I165" s="5" t="str">
        <f>'Blk 1'!E174</f>
        <v>D</v>
      </c>
      <c r="J165" s="5" t="str">
        <f>Future!E174</f>
        <v>D</v>
      </c>
      <c r="L165" s="5">
        <f>'Blk 1'!F174</f>
        <v>1</v>
      </c>
      <c r="M165">
        <f>Future!F174</f>
        <v>1</v>
      </c>
    </row>
    <row r="166" spans="1:13">
      <c r="A166" s="12">
        <v>2.1111103999999998</v>
      </c>
      <c r="B166" t="s">
        <v>178</v>
      </c>
      <c r="F166" s="5">
        <f>'Blk 1'!D175</f>
        <v>16.3</v>
      </c>
      <c r="G166" s="5">
        <f>Future!D175</f>
        <v>16.3</v>
      </c>
      <c r="I166" s="5" t="str">
        <f>'Blk 1'!E175</f>
        <v>D</v>
      </c>
      <c r="J166" s="5" t="str">
        <f>Future!E175</f>
        <v>D</v>
      </c>
      <c r="L166" s="5">
        <f>'Blk 1'!F175</f>
        <v>1</v>
      </c>
      <c r="M166">
        <f>Future!F175</f>
        <v>1</v>
      </c>
    </row>
    <row r="167" spans="1:13">
      <c r="A167" s="12">
        <v>2.1111206</v>
      </c>
      <c r="B167" t="s">
        <v>179</v>
      </c>
      <c r="F167" s="5">
        <f>'Blk 1'!D176</f>
        <v>13.9</v>
      </c>
      <c r="G167" s="5">
        <f>Future!D176</f>
        <v>13.9</v>
      </c>
      <c r="I167" s="5" t="str">
        <f>'Blk 1'!E176</f>
        <v>E</v>
      </c>
      <c r="J167" s="5" t="str">
        <f>Future!E176</f>
        <v>E</v>
      </c>
      <c r="L167" s="5">
        <f>'Blk 1'!F176</f>
        <v>1</v>
      </c>
      <c r="M167">
        <f>Future!F176</f>
        <v>1</v>
      </c>
    </row>
    <row r="168" spans="1:13">
      <c r="A168" s="12">
        <v>2.1111230000000001</v>
      </c>
      <c r="B168" t="s">
        <v>180</v>
      </c>
      <c r="F168" s="5">
        <f>'Blk 1'!D177</f>
        <v>44.6</v>
      </c>
      <c r="G168" s="5">
        <f>Future!D177</f>
        <v>44.6</v>
      </c>
      <c r="I168" s="5" t="str">
        <f>'Blk 1'!E177</f>
        <v>E</v>
      </c>
      <c r="J168" s="5" t="str">
        <f>Future!E177</f>
        <v>E</v>
      </c>
      <c r="L168" s="5">
        <f>'Blk 1'!F177</f>
        <v>4</v>
      </c>
      <c r="M168">
        <f>Future!F177</f>
        <v>4</v>
      </c>
    </row>
    <row r="169" spans="1:13">
      <c r="A169" s="12">
        <v>2.1111301999999998</v>
      </c>
      <c r="B169" t="s">
        <v>181</v>
      </c>
      <c r="F169" s="5">
        <f>'Blk 1'!D178</f>
        <v>192.3</v>
      </c>
      <c r="G169" s="5">
        <f>Future!D178</f>
        <v>192.3</v>
      </c>
      <c r="I169" s="5" t="str">
        <f>'Blk 1'!E178</f>
        <v>E</v>
      </c>
      <c r="J169" s="5" t="str">
        <f>Future!E178</f>
        <v>E</v>
      </c>
      <c r="L169" s="5">
        <f>'Blk 1'!F178</f>
        <v>18</v>
      </c>
      <c r="M169">
        <f>Future!F178</f>
        <v>18</v>
      </c>
    </row>
    <row r="170" spans="1:13">
      <c r="A170" s="10">
        <v>2.1114000000000002</v>
      </c>
      <c r="B170" t="s">
        <v>112</v>
      </c>
      <c r="I170" s="5" t="str">
        <f>'Blk 1'!E179</f>
        <v>E</v>
      </c>
      <c r="J170" s="5" t="str">
        <f>Future!E179</f>
        <v>E</v>
      </c>
      <c r="L170" s="5">
        <f>'Blk 1'!F179</f>
        <v>0</v>
      </c>
      <c r="M170">
        <f>Future!F179</f>
        <v>0</v>
      </c>
    </row>
    <row r="171" spans="1:13">
      <c r="A171" s="10">
        <v>2.1114999999999999</v>
      </c>
      <c r="B171" t="s">
        <v>113</v>
      </c>
      <c r="I171" s="5" t="str">
        <f>'Blk 1'!E180</f>
        <v>E</v>
      </c>
      <c r="J171" s="5" t="str">
        <f>Future!E180</f>
        <v>E</v>
      </c>
      <c r="L171" s="5">
        <f>'Blk 1'!F180</f>
        <v>0</v>
      </c>
      <c r="M171">
        <f>Future!F180</f>
        <v>0</v>
      </c>
    </row>
    <row r="172" spans="1:13">
      <c r="A172" s="9">
        <v>2.1120000000000001</v>
      </c>
      <c r="B172" t="s">
        <v>114</v>
      </c>
      <c r="F172" s="5">
        <f>SUM('Blk 1'!D181:D182)</f>
        <v>38.200000000000003</v>
      </c>
      <c r="G172" s="5">
        <f>SUM(Future!D181:E182)</f>
        <v>38.200000000000003</v>
      </c>
      <c r="I172" s="5" t="str">
        <f>'Blk 1'!E181</f>
        <v>D</v>
      </c>
      <c r="J172" s="5" t="str">
        <f>Future!E181</f>
        <v>D</v>
      </c>
      <c r="L172" s="5">
        <f>'Blk 1'!F181</f>
        <v>0</v>
      </c>
      <c r="M172">
        <f>Future!F181</f>
        <v>0</v>
      </c>
    </row>
    <row r="173" spans="1:13">
      <c r="A173" s="10">
        <v>2.1120999999999999</v>
      </c>
      <c r="B173" t="s">
        <v>111</v>
      </c>
      <c r="F173" s="5">
        <f>SUM('Blk 1'!D183:D184)</f>
        <v>38.200000000000003</v>
      </c>
      <c r="G173" s="5">
        <f>SUM(Future!D183:E184)</f>
        <v>38.200000000000003</v>
      </c>
      <c r="I173" s="5" t="str">
        <f>'Blk 1'!E183</f>
        <v>D</v>
      </c>
      <c r="J173" s="5" t="str">
        <f>Future!E183</f>
        <v>D</v>
      </c>
      <c r="L173" s="5">
        <f>'Blk 1'!F183</f>
        <v>0</v>
      </c>
      <c r="M173">
        <f>Future!F183</f>
        <v>0</v>
      </c>
    </row>
    <row r="174" spans="1:13">
      <c r="A174" s="12">
        <v>2.1121101000000002</v>
      </c>
      <c r="B174" t="s">
        <v>182</v>
      </c>
      <c r="F174" s="5">
        <f>'Blk 1'!D185</f>
        <v>4.5</v>
      </c>
      <c r="G174" s="5">
        <f>Future!D185</f>
        <v>4.5</v>
      </c>
      <c r="I174" s="5" t="str">
        <f>'Blk 1'!E185</f>
        <v>D</v>
      </c>
      <c r="J174" s="5" t="str">
        <f>Future!E185</f>
        <v>D</v>
      </c>
      <c r="L174" s="5">
        <f>'Blk 1'!F185</f>
        <v>1</v>
      </c>
      <c r="M174">
        <f>Future!F185</f>
        <v>1</v>
      </c>
    </row>
    <row r="175" spans="1:13">
      <c r="A175" s="12">
        <v>2.1121200999999998</v>
      </c>
      <c r="B175" t="s">
        <v>184</v>
      </c>
      <c r="F175" s="5">
        <f>'Blk 1'!D186</f>
        <v>2.7</v>
      </c>
      <c r="G175" s="5">
        <f>Future!D186</f>
        <v>2.7</v>
      </c>
      <c r="I175" s="5" t="str">
        <f>'Blk 1'!E186</f>
        <v>E</v>
      </c>
      <c r="J175" s="5" t="str">
        <f>Future!E186</f>
        <v>E</v>
      </c>
      <c r="L175" s="5">
        <f>'Blk 1'!F186</f>
        <v>1</v>
      </c>
      <c r="M175">
        <f>Future!F186</f>
        <v>1</v>
      </c>
    </row>
    <row r="176" spans="1:13">
      <c r="A176" s="12">
        <v>2.1121203</v>
      </c>
      <c r="B176" t="s">
        <v>183</v>
      </c>
      <c r="F176" s="5">
        <f>'Blk 1'!D187</f>
        <v>4.2</v>
      </c>
      <c r="G176" s="5">
        <f>Future!D187</f>
        <v>4.2</v>
      </c>
      <c r="I176" s="5" t="str">
        <f>'Blk 1'!E187</f>
        <v>E</v>
      </c>
      <c r="J176" s="5" t="str">
        <f>Future!E187</f>
        <v>E</v>
      </c>
      <c r="L176" s="5">
        <f>'Blk 1'!F187</f>
        <v>2</v>
      </c>
      <c r="M176">
        <f>Future!F187</f>
        <v>2</v>
      </c>
    </row>
    <row r="177" spans="1:13">
      <c r="A177" s="12">
        <v>2.1121303</v>
      </c>
      <c r="B177" t="s">
        <v>185</v>
      </c>
      <c r="F177" s="5">
        <f>'Blk 1'!D188</f>
        <v>26.8</v>
      </c>
      <c r="G177" s="5">
        <f>Future!D188</f>
        <v>26.8</v>
      </c>
      <c r="I177" s="5" t="str">
        <f>'Blk 1'!E188</f>
        <v>E</v>
      </c>
      <c r="J177" s="5" t="str">
        <f>Future!E188</f>
        <v>E</v>
      </c>
      <c r="L177" s="5">
        <f>'Blk 1'!F188</f>
        <v>3</v>
      </c>
      <c r="M177">
        <f>Future!F188</f>
        <v>3</v>
      </c>
    </row>
    <row r="178" spans="1:13">
      <c r="A178" s="10">
        <v>2.1124000000000001</v>
      </c>
      <c r="B178" t="s">
        <v>112</v>
      </c>
      <c r="I178" s="5" t="str">
        <f>'Blk 1'!E189</f>
        <v>E</v>
      </c>
      <c r="J178" s="5" t="str">
        <f>Future!E189</f>
        <v>E</v>
      </c>
      <c r="L178" s="5">
        <f>'Blk 1'!F189</f>
        <v>0</v>
      </c>
      <c r="M178">
        <f>Future!F189</f>
        <v>0</v>
      </c>
    </row>
    <row r="179" spans="1:13">
      <c r="A179" s="10">
        <v>2.1124999999999998</v>
      </c>
      <c r="B179" t="s">
        <v>113</v>
      </c>
      <c r="I179" s="5" t="str">
        <f>'Blk 1'!E190</f>
        <v>E</v>
      </c>
      <c r="J179" s="5" t="str">
        <f>Future!E190</f>
        <v>E</v>
      </c>
      <c r="L179" s="5">
        <f>'Blk 1'!F190</f>
        <v>0</v>
      </c>
      <c r="M179">
        <f>Future!F190</f>
        <v>0</v>
      </c>
    </row>
    <row r="180" spans="1:13">
      <c r="A180" s="8">
        <v>2.12</v>
      </c>
      <c r="B180" t="s">
        <v>115</v>
      </c>
      <c r="F180" s="5">
        <f>'Blk 1'!D191</f>
        <v>116.5</v>
      </c>
      <c r="G180" s="5">
        <f>Future!D191</f>
        <v>116.5</v>
      </c>
      <c r="I180" s="5" t="str">
        <f>'Blk 1'!E191</f>
        <v>E</v>
      </c>
      <c r="J180" s="5" t="str">
        <f>Future!E191</f>
        <v>E</v>
      </c>
      <c r="L180" s="5">
        <f>'Blk 1'!F191</f>
        <v>0</v>
      </c>
      <c r="M180">
        <f>Future!F191</f>
        <v>0</v>
      </c>
    </row>
    <row r="181" spans="1:13">
      <c r="A181" s="9">
        <v>2.121</v>
      </c>
      <c r="B181" t="s">
        <v>110</v>
      </c>
      <c r="F181" s="5">
        <f>'Blk 1'!D192</f>
        <v>89.4</v>
      </c>
      <c r="G181" s="5">
        <f>Future!D192</f>
        <v>89.4</v>
      </c>
      <c r="I181" s="5" t="str">
        <f>'Blk 1'!E192</f>
        <v>E</v>
      </c>
      <c r="J181" s="5" t="str">
        <f>Future!E192</f>
        <v>E</v>
      </c>
      <c r="L181" s="5">
        <f>'Blk 1'!F192</f>
        <v>0</v>
      </c>
      <c r="M181">
        <f>Future!F192</f>
        <v>0</v>
      </c>
    </row>
    <row r="182" spans="1:13">
      <c r="A182" s="10">
        <v>2.1211000000000002</v>
      </c>
      <c r="B182" t="s">
        <v>116</v>
      </c>
      <c r="F182" s="5">
        <f>'Blk 1'!D193</f>
        <v>89.4</v>
      </c>
      <c r="G182" s="5">
        <f>Future!D193</f>
        <v>89.4</v>
      </c>
      <c r="I182" s="5" t="str">
        <f>'Blk 1'!E193</f>
        <v>E</v>
      </c>
      <c r="J182" s="5" t="str">
        <f>Future!E193</f>
        <v>E</v>
      </c>
      <c r="L182" s="5">
        <f>'Blk 1'!F193</f>
        <v>3</v>
      </c>
      <c r="M182">
        <f>Future!F193</f>
        <v>3</v>
      </c>
    </row>
    <row r="183" spans="1:13">
      <c r="A183" s="9">
        <v>2.1219999999999999</v>
      </c>
      <c r="B183" t="s">
        <v>114</v>
      </c>
      <c r="F183" s="5">
        <f>'Blk 1'!D194</f>
        <v>27</v>
      </c>
      <c r="G183" s="5">
        <f>Future!D194</f>
        <v>27</v>
      </c>
      <c r="I183" s="5" t="str">
        <f>'Blk 1'!E194</f>
        <v>E</v>
      </c>
      <c r="J183" s="5" t="str">
        <f>Future!E194</f>
        <v>E</v>
      </c>
      <c r="L183" s="5">
        <f>'Blk 1'!F194</f>
        <v>0</v>
      </c>
      <c r="M183">
        <f>Future!F194</f>
        <v>0</v>
      </c>
    </row>
    <row r="184" spans="1:13">
      <c r="A184" s="10">
        <v>2.1221000000000001</v>
      </c>
      <c r="B184" t="s">
        <v>116</v>
      </c>
      <c r="F184" s="5">
        <f>'Blk 1'!D195</f>
        <v>27</v>
      </c>
      <c r="G184" s="5">
        <f>Future!D195</f>
        <v>27</v>
      </c>
      <c r="I184" s="5" t="str">
        <f>'Blk 1'!E195</f>
        <v>E</v>
      </c>
      <c r="J184" s="5" t="str">
        <f>Future!E195</f>
        <v>E</v>
      </c>
      <c r="L184" s="5">
        <f>'Blk 1'!F195</f>
        <v>3</v>
      </c>
      <c r="M184">
        <f>Future!F195</f>
        <v>3</v>
      </c>
    </row>
    <row r="185" spans="1:13">
      <c r="A185" s="8">
        <v>2.13</v>
      </c>
      <c r="B185" t="s">
        <v>117</v>
      </c>
      <c r="F185" s="5">
        <f>'Blk 1'!D196</f>
        <v>713.2</v>
      </c>
      <c r="G185" s="5">
        <f>Future!D196</f>
        <v>713.2</v>
      </c>
      <c r="I185" s="5" t="str">
        <f>'Blk 1'!E196</f>
        <v>E</v>
      </c>
      <c r="J185" s="5" t="str">
        <f>Future!E196</f>
        <v>E</v>
      </c>
      <c r="L185" s="5">
        <f>'Blk 1'!F196</f>
        <v>0</v>
      </c>
      <c r="M185">
        <f>Future!F196</f>
        <v>0</v>
      </c>
    </row>
    <row r="186" spans="1:13">
      <c r="A186" s="9">
        <v>2.1309999999999998</v>
      </c>
      <c r="B186" t="s">
        <v>110</v>
      </c>
      <c r="F186" s="5">
        <f>'Blk 1'!D197</f>
        <v>567</v>
      </c>
      <c r="G186" s="5">
        <f>Future!D197</f>
        <v>567</v>
      </c>
      <c r="I186" s="5" t="str">
        <f>'Blk 1'!E197</f>
        <v>E</v>
      </c>
      <c r="J186" s="5" t="str">
        <f>Future!E197</f>
        <v>E</v>
      </c>
      <c r="L186" s="5">
        <f>'Blk 1'!F197</f>
        <v>0</v>
      </c>
      <c r="M186">
        <f>Future!F197</f>
        <v>0</v>
      </c>
    </row>
    <row r="187" spans="1:13">
      <c r="A187" s="10">
        <v>2.1311</v>
      </c>
      <c r="B187" t="s">
        <v>118</v>
      </c>
      <c r="F187" s="5">
        <f>'Blk 1'!D198</f>
        <v>567</v>
      </c>
      <c r="G187" s="5">
        <f>Future!D198</f>
        <v>567</v>
      </c>
      <c r="I187" s="5" t="str">
        <f>'Blk 1'!E198</f>
        <v>E</v>
      </c>
      <c r="J187" s="5" t="str">
        <f>Future!E198</f>
        <v>E</v>
      </c>
      <c r="L187" s="5">
        <f>'Blk 1'!F198</f>
        <v>0</v>
      </c>
      <c r="M187">
        <f>Future!F198</f>
        <v>0</v>
      </c>
    </row>
    <row r="188" spans="1:13">
      <c r="A188" s="10">
        <v>2.1311</v>
      </c>
      <c r="B188" t="s">
        <v>119</v>
      </c>
      <c r="F188" s="5">
        <f>'Blk 1'!D199</f>
        <v>567</v>
      </c>
      <c r="G188" s="5">
        <f>Future!D199</f>
        <v>567</v>
      </c>
      <c r="I188" s="5" t="str">
        <f>'Blk 1'!E199</f>
        <v>E</v>
      </c>
      <c r="J188" s="5" t="str">
        <f>Future!E199</f>
        <v>E</v>
      </c>
      <c r="L188" s="5">
        <f>'Blk 1'!F199</f>
        <v>13</v>
      </c>
      <c r="M188">
        <f>Future!F199</f>
        <v>13</v>
      </c>
    </row>
    <row r="189" spans="1:13">
      <c r="A189" s="9">
        <v>2.1320000000000001</v>
      </c>
      <c r="B189" t="s">
        <v>114</v>
      </c>
      <c r="F189" s="5">
        <f>'Blk 1'!D200</f>
        <v>117.2</v>
      </c>
      <c r="G189" s="5">
        <f>Future!D200</f>
        <v>117.2</v>
      </c>
      <c r="I189" s="5" t="str">
        <f>'Blk 1'!E200</f>
        <v>E</v>
      </c>
      <c r="J189" s="5" t="str">
        <f>Future!E200</f>
        <v>E</v>
      </c>
      <c r="L189" s="5">
        <f>'Blk 1'!F200</f>
        <v>0</v>
      </c>
      <c r="M189">
        <f>Future!F200</f>
        <v>0</v>
      </c>
    </row>
    <row r="190" spans="1:13">
      <c r="A190" s="10">
        <v>2.1320999999999999</v>
      </c>
      <c r="B190" t="s">
        <v>118</v>
      </c>
      <c r="F190" s="5">
        <f>'Blk 1'!D201</f>
        <v>117.2</v>
      </c>
      <c r="G190" s="5">
        <f>Future!D201</f>
        <v>117.2</v>
      </c>
      <c r="I190" s="5" t="str">
        <f>'Blk 1'!E201</f>
        <v>E</v>
      </c>
      <c r="J190" s="5" t="str">
        <f>Future!E201</f>
        <v>E</v>
      </c>
      <c r="L190" s="5">
        <f>'Blk 1'!F201</f>
        <v>0</v>
      </c>
      <c r="M190">
        <f>Future!F201</f>
        <v>0</v>
      </c>
    </row>
    <row r="191" spans="1:13">
      <c r="A191" s="10">
        <v>2.1320999999999999</v>
      </c>
      <c r="B191" t="s">
        <v>120</v>
      </c>
      <c r="F191" s="5">
        <f>'Blk 1'!D202</f>
        <v>117.2</v>
      </c>
      <c r="G191" s="5">
        <f>Future!D202</f>
        <v>117.2</v>
      </c>
      <c r="I191" s="5" t="str">
        <f>'Blk 1'!E202</f>
        <v>E</v>
      </c>
      <c r="J191" s="5" t="str">
        <f>Future!E202</f>
        <v>E</v>
      </c>
      <c r="L191" s="5">
        <f>'Blk 1'!F202</f>
        <v>13</v>
      </c>
      <c r="M191">
        <f>Future!F202</f>
        <v>13</v>
      </c>
    </row>
    <row r="192" spans="1:13">
      <c r="A192" s="9">
        <v>2.133</v>
      </c>
      <c r="B192" t="s">
        <v>121</v>
      </c>
      <c r="F192" s="5">
        <f>'Blk 1'!D203</f>
        <v>29.1</v>
      </c>
      <c r="G192" s="5">
        <f>Future!D203</f>
        <v>29.1</v>
      </c>
      <c r="I192" s="5" t="str">
        <f>'Blk 1'!E203</f>
        <v>E</v>
      </c>
      <c r="J192" s="5" t="str">
        <f>Future!E203</f>
        <v>E</v>
      </c>
      <c r="L192" s="5">
        <f>'Blk 1'!F203</f>
        <v>0</v>
      </c>
      <c r="M192">
        <f>Future!F203</f>
        <v>0</v>
      </c>
    </row>
    <row r="193" spans="1:13">
      <c r="A193" s="10">
        <v>2.1331000000000002</v>
      </c>
      <c r="B193" t="s">
        <v>186</v>
      </c>
      <c r="F193" s="5">
        <f>'Blk 1'!D204</f>
        <v>14.5</v>
      </c>
      <c r="G193" s="5">
        <f>Future!D204</f>
        <v>14.5</v>
      </c>
      <c r="I193" s="5" t="str">
        <f>'Blk 1'!E204</f>
        <v>E</v>
      </c>
      <c r="J193" s="5" t="str">
        <f>Future!E204</f>
        <v>E</v>
      </c>
      <c r="L193" s="5">
        <f>'Blk 1'!F204</f>
        <v>0</v>
      </c>
      <c r="M193">
        <f>Future!F204</f>
        <v>0</v>
      </c>
    </row>
    <row r="194" spans="1:13">
      <c r="A194" s="10">
        <v>2.1332</v>
      </c>
      <c r="B194" t="s">
        <v>187</v>
      </c>
      <c r="F194" s="5">
        <f>'Blk 1'!D205</f>
        <v>14.5</v>
      </c>
      <c r="G194" s="5">
        <f>Future!D205</f>
        <v>14.5</v>
      </c>
      <c r="I194" s="5" t="str">
        <f>'Blk 1'!E205</f>
        <v>E</v>
      </c>
      <c r="J194" s="5" t="str">
        <f>Future!E205</f>
        <v>E</v>
      </c>
      <c r="L194" s="5">
        <f>'Blk 1'!F205</f>
        <v>0</v>
      </c>
      <c r="M194">
        <f>Future!F205</f>
        <v>0</v>
      </c>
    </row>
    <row r="195" spans="1:13">
      <c r="A195" s="10">
        <v>2.1335999999999999</v>
      </c>
      <c r="B195" t="s">
        <v>188</v>
      </c>
      <c r="I195" s="5" t="str">
        <f>'Blk 1'!E206</f>
        <v>E</v>
      </c>
      <c r="J195" s="5" t="str">
        <f>Future!E206</f>
        <v>E</v>
      </c>
      <c r="L195" s="5">
        <f>'Blk 1'!F206</f>
        <v>0</v>
      </c>
      <c r="M195">
        <f>Future!F206</f>
        <v>0</v>
      </c>
    </row>
    <row r="196" spans="1:13">
      <c r="A196" s="8">
        <v>2.14</v>
      </c>
      <c r="B196" t="s">
        <v>122</v>
      </c>
      <c r="F196" s="5">
        <f>SUM('Blk 1'!D207:D208)</f>
        <v>12.3</v>
      </c>
      <c r="G196" s="5">
        <f>SUM(Future!D207:E208)</f>
        <v>12.3</v>
      </c>
      <c r="I196" s="5" t="str">
        <f>'Blk 1'!E207</f>
        <v>D</v>
      </c>
      <c r="J196" s="5" t="str">
        <f>Future!E207</f>
        <v>D</v>
      </c>
      <c r="L196" s="5">
        <f>'Blk 1'!F207</f>
        <v>0</v>
      </c>
      <c r="M196">
        <f>Future!F207</f>
        <v>0</v>
      </c>
    </row>
    <row r="197" spans="1:13">
      <c r="A197" s="9">
        <v>2.141</v>
      </c>
      <c r="B197" t="s">
        <v>189</v>
      </c>
      <c r="F197" s="5">
        <f>'Blk 1'!D209</f>
        <v>5.5</v>
      </c>
      <c r="G197" s="5">
        <f>Future!D209</f>
        <v>5.5</v>
      </c>
      <c r="I197" s="5" t="str">
        <f>'Blk 1'!E209</f>
        <v>E</v>
      </c>
      <c r="J197" s="5" t="str">
        <f>Future!E209</f>
        <v>E</v>
      </c>
      <c r="L197" s="5">
        <f>'Blk 1'!F209</f>
        <v>1</v>
      </c>
      <c r="M197">
        <f>Future!F209</f>
        <v>1</v>
      </c>
    </row>
    <row r="198" spans="1:13">
      <c r="A198" s="9">
        <v>2.1419999999999999</v>
      </c>
      <c r="B198" t="s">
        <v>190</v>
      </c>
      <c r="F198" s="5">
        <f>'Blk 1'!D210</f>
        <v>2.2000000000000002</v>
      </c>
      <c r="G198" s="5">
        <f>Future!D210</f>
        <v>2.2000000000000002</v>
      </c>
      <c r="I198" s="5" t="str">
        <f>'Blk 1'!E210</f>
        <v>D</v>
      </c>
      <c r="J198" s="5" t="str">
        <f>Future!E210</f>
        <v>D</v>
      </c>
      <c r="L198" s="5">
        <f>'Blk 1'!F210</f>
        <v>1</v>
      </c>
      <c r="M198">
        <f>Future!F210</f>
        <v>1</v>
      </c>
    </row>
    <row r="199" spans="1:13">
      <c r="A199" s="9">
        <v>2.1429999999999998</v>
      </c>
      <c r="B199" t="s">
        <v>191</v>
      </c>
      <c r="F199" s="5">
        <f>'Blk 1'!D211</f>
        <v>2.2000000000000002</v>
      </c>
      <c r="G199" s="5">
        <f>Future!D211</f>
        <v>2.2000000000000002</v>
      </c>
      <c r="I199" s="5" t="str">
        <f>'Blk 1'!E211</f>
        <v>E</v>
      </c>
      <c r="J199" s="5" t="str">
        <f>Future!E211</f>
        <v>E</v>
      </c>
      <c r="L199" s="5">
        <f>'Blk 1'!F211</f>
        <v>1</v>
      </c>
      <c r="M199">
        <f>Future!F211</f>
        <v>1</v>
      </c>
    </row>
    <row r="200" spans="1:13">
      <c r="A200" s="9">
        <v>2.1440000000000001</v>
      </c>
      <c r="B200" t="s">
        <v>192</v>
      </c>
      <c r="F200" s="5">
        <f>'Blk 1'!D212</f>
        <v>2.2000000000000002</v>
      </c>
      <c r="G200" s="5">
        <f>Future!D212</f>
        <v>2.2000000000000002</v>
      </c>
      <c r="I200" s="5" t="str">
        <f>'Blk 1'!E212</f>
        <v>E</v>
      </c>
      <c r="J200" s="5" t="str">
        <f>Future!E212</f>
        <v>E</v>
      </c>
      <c r="L200" s="5">
        <f>'Blk 1'!F212</f>
        <v>1</v>
      </c>
      <c r="M200">
        <f>Future!F212</f>
        <v>1</v>
      </c>
    </row>
    <row r="201" spans="1:13">
      <c r="A201" s="8">
        <v>2.15</v>
      </c>
      <c r="B201" t="s">
        <v>123</v>
      </c>
      <c r="F201" s="5">
        <f>'Blk 1'!D213</f>
        <v>13.5</v>
      </c>
      <c r="G201" s="5">
        <f>Future!D213</f>
        <v>13.5</v>
      </c>
      <c r="I201" s="5" t="str">
        <f>'Blk 1'!E213</f>
        <v>E</v>
      </c>
      <c r="J201" s="5" t="str">
        <f>Future!E213</f>
        <v>E</v>
      </c>
      <c r="L201" s="5">
        <f>'Blk 1'!F213</f>
        <v>0</v>
      </c>
      <c r="M201">
        <f>Future!F213</f>
        <v>0</v>
      </c>
    </row>
    <row r="202" spans="1:13">
      <c r="A202" s="9">
        <v>2.1509999999999998</v>
      </c>
      <c r="B202" t="s">
        <v>124</v>
      </c>
      <c r="F202" s="5">
        <f>'Blk 1'!D214</f>
        <v>7.2</v>
      </c>
      <c r="G202" s="5">
        <f>Future!D214</f>
        <v>7.2</v>
      </c>
      <c r="I202" s="5" t="str">
        <f>'Blk 1'!E214</f>
        <v>E</v>
      </c>
      <c r="J202" s="5" t="str">
        <f>Future!E214</f>
        <v>E</v>
      </c>
      <c r="L202" s="5">
        <f>'Blk 1'!F214</f>
        <v>0</v>
      </c>
      <c r="M202">
        <f>Future!F214</f>
        <v>0</v>
      </c>
    </row>
    <row r="203" spans="1:13">
      <c r="A203" s="10">
        <v>2.1511</v>
      </c>
      <c r="B203" t="s">
        <v>193</v>
      </c>
      <c r="F203" s="5">
        <f>'Blk 1'!D215</f>
        <v>7.2</v>
      </c>
      <c r="G203" s="5">
        <f>Future!D215</f>
        <v>7.2</v>
      </c>
      <c r="I203" s="5" t="str">
        <f>'Blk 1'!E215</f>
        <v>E</v>
      </c>
      <c r="J203" s="5" t="str">
        <f>Future!E215</f>
        <v>E</v>
      </c>
      <c r="L203" s="5">
        <f>'Blk 1'!F215</f>
        <v>0</v>
      </c>
      <c r="M203">
        <f>Future!F215</f>
        <v>0</v>
      </c>
    </row>
    <row r="204" spans="1:13">
      <c r="A204" s="9">
        <v>2.1520000000000001</v>
      </c>
      <c r="B204" t="s">
        <v>125</v>
      </c>
      <c r="F204" s="5">
        <f>'Blk 1'!D216</f>
        <v>1.9</v>
      </c>
      <c r="G204" s="5">
        <f>Future!D216</f>
        <v>1.9</v>
      </c>
      <c r="I204" s="5" t="str">
        <f>'Blk 1'!E216</f>
        <v>E</v>
      </c>
      <c r="J204" s="5" t="str">
        <f>Future!E216</f>
        <v>E</v>
      </c>
      <c r="L204" s="5">
        <f>'Blk 1'!F216</f>
        <v>0</v>
      </c>
      <c r="M204">
        <f>Future!F216</f>
        <v>0</v>
      </c>
    </row>
    <row r="205" spans="1:13">
      <c r="A205" s="10">
        <v>2.1520999999999999</v>
      </c>
      <c r="B205" t="s">
        <v>194</v>
      </c>
      <c r="F205" s="5">
        <f>'Blk 1'!D217</f>
        <v>1.9</v>
      </c>
      <c r="G205" s="5">
        <f>Future!D217</f>
        <v>1.9</v>
      </c>
      <c r="I205" s="5" t="str">
        <f>'Blk 1'!E217</f>
        <v>E</v>
      </c>
      <c r="J205" s="5" t="str">
        <f>Future!E217</f>
        <v>E</v>
      </c>
      <c r="L205" s="5">
        <f>'Blk 1'!F217</f>
        <v>0</v>
      </c>
      <c r="M205">
        <f>Future!F217</f>
        <v>0</v>
      </c>
    </row>
    <row r="206" spans="1:13">
      <c r="A206" s="9">
        <v>2.153</v>
      </c>
      <c r="B206" t="s">
        <v>126</v>
      </c>
      <c r="F206" s="5">
        <f>'Blk 1'!D218</f>
        <v>4.3</v>
      </c>
      <c r="G206" s="5">
        <f>Future!D218</f>
        <v>4.3</v>
      </c>
      <c r="I206" s="5" t="str">
        <f>'Blk 1'!E218</f>
        <v>E</v>
      </c>
      <c r="J206" s="5" t="str">
        <f>Future!E218</f>
        <v>E</v>
      </c>
      <c r="L206" s="5">
        <f>'Blk 1'!F218</f>
        <v>0</v>
      </c>
      <c r="M206">
        <f>Future!F218</f>
        <v>0</v>
      </c>
    </row>
    <row r="207" spans="1:13">
      <c r="A207" s="10">
        <v>2.1532</v>
      </c>
      <c r="B207" t="s">
        <v>195</v>
      </c>
      <c r="F207" s="5">
        <f>'Blk 1'!D219</f>
        <v>4.3</v>
      </c>
      <c r="G207" s="5">
        <f>Future!D219</f>
        <v>4.3</v>
      </c>
      <c r="I207" s="5" t="str">
        <f>'Blk 1'!E219</f>
        <v>E</v>
      </c>
      <c r="J207" s="5" t="str">
        <f>Future!E219</f>
        <v>E</v>
      </c>
      <c r="L207" s="5">
        <f>'Blk 1'!F219</f>
        <v>0</v>
      </c>
      <c r="M207">
        <f>Future!F219</f>
        <v>0</v>
      </c>
    </row>
    <row r="208" spans="1:13">
      <c r="A208" s="9">
        <v>2.1539999999999999</v>
      </c>
      <c r="B208" t="s">
        <v>127</v>
      </c>
      <c r="I208" s="5" t="str">
        <f>'Blk 1'!E220</f>
        <v>E</v>
      </c>
      <c r="J208" s="5" t="str">
        <f>Future!E220</f>
        <v>E</v>
      </c>
      <c r="L208" s="5">
        <f>'Blk 1'!F220</f>
        <v>0</v>
      </c>
      <c r="M208">
        <f>Future!F220</f>
        <v>0</v>
      </c>
    </row>
    <row r="209" spans="1:13">
      <c r="A209" s="8">
        <v>2.16</v>
      </c>
      <c r="B209" t="s">
        <v>128</v>
      </c>
      <c r="F209" s="5">
        <f>'Blk 1'!D221</f>
        <v>3.2</v>
      </c>
      <c r="G209" s="5">
        <f>Future!D221</f>
        <v>3.2</v>
      </c>
      <c r="I209" s="5" t="str">
        <f>'Blk 1'!E221</f>
        <v>E</v>
      </c>
      <c r="J209" s="5" t="str">
        <f>Future!E221</f>
        <v>E</v>
      </c>
      <c r="L209" s="5">
        <f>'Blk 1'!F221</f>
        <v>0</v>
      </c>
      <c r="M209">
        <f>Future!F221</f>
        <v>0</v>
      </c>
    </row>
    <row r="210" spans="1:13">
      <c r="A210" s="9">
        <v>2.1619999999999999</v>
      </c>
      <c r="B210" t="s">
        <v>196</v>
      </c>
      <c r="F210" s="5">
        <f>'Blk 1'!D222</f>
        <v>3.2</v>
      </c>
      <c r="G210" s="5">
        <f>Future!D222</f>
        <v>3.2</v>
      </c>
      <c r="I210" s="5" t="str">
        <f>'Blk 1'!E222</f>
        <v>E</v>
      </c>
      <c r="J210" s="5" t="str">
        <f>Future!E222</f>
        <v>E</v>
      </c>
      <c r="L210" s="5">
        <f>'Blk 1'!F222</f>
        <v>0</v>
      </c>
      <c r="M210">
        <f>Future!F222</f>
        <v>0</v>
      </c>
    </row>
    <row r="211" spans="1:13">
      <c r="A211" s="7">
        <v>2.2000000000000002</v>
      </c>
      <c r="B211" t="s">
        <v>129</v>
      </c>
      <c r="F211" s="5">
        <f>'Blk 1'!D223</f>
        <v>529.6</v>
      </c>
      <c r="G211" s="5">
        <f>Future!D223</f>
        <v>529.6</v>
      </c>
      <c r="I211" s="5" t="str">
        <f>'Blk 1'!E223</f>
        <v>E</v>
      </c>
      <c r="J211" s="5" t="str">
        <f>Future!E223</f>
        <v>E</v>
      </c>
      <c r="L211" s="5">
        <f>'Blk 1'!F223</f>
        <v>0</v>
      </c>
      <c r="M211">
        <f>Future!F223</f>
        <v>0</v>
      </c>
    </row>
    <row r="212" spans="1:13">
      <c r="A212" s="8">
        <v>2.21</v>
      </c>
      <c r="B212" t="s">
        <v>130</v>
      </c>
      <c r="F212" s="5">
        <f>'Blk 1'!D224</f>
        <v>300.8</v>
      </c>
      <c r="G212" s="5">
        <f>Future!D224</f>
        <v>300.8</v>
      </c>
      <c r="I212" s="5" t="str">
        <f>'Blk 1'!E224</f>
        <v>E</v>
      </c>
      <c r="J212" s="5" t="str">
        <f>Future!E224</f>
        <v>E</v>
      </c>
      <c r="L212" s="5">
        <f>'Blk 1'!F224</f>
        <v>0</v>
      </c>
      <c r="M212">
        <f>Future!F224</f>
        <v>0</v>
      </c>
    </row>
    <row r="213" spans="1:13">
      <c r="A213" s="9">
        <v>2.2109999999999999</v>
      </c>
      <c r="B213" t="s">
        <v>131</v>
      </c>
      <c r="F213" s="5">
        <f>'Blk 1'!D225</f>
        <v>81.3</v>
      </c>
      <c r="G213" s="5">
        <f>Future!D225</f>
        <v>81.3</v>
      </c>
      <c r="I213" s="5" t="str">
        <f>'Blk 1'!E225</f>
        <v>E</v>
      </c>
      <c r="J213" s="5" t="str">
        <f>Future!E225</f>
        <v>E</v>
      </c>
      <c r="L213" s="5">
        <f>'Blk 1'!F225</f>
        <v>0</v>
      </c>
      <c r="M213">
        <f>Future!F225</f>
        <v>0</v>
      </c>
    </row>
    <row r="214" spans="1:13">
      <c r="A214" s="10">
        <v>2.2111000000000001</v>
      </c>
      <c r="B214" t="s">
        <v>197</v>
      </c>
      <c r="F214" s="5">
        <f>'Blk 1'!D226</f>
        <v>81.3</v>
      </c>
      <c r="G214" s="5">
        <f>Future!D226</f>
        <v>81.3</v>
      </c>
      <c r="I214" s="5" t="str">
        <f>'Blk 1'!E226</f>
        <v>E</v>
      </c>
      <c r="J214" s="5" t="str">
        <f>Future!E226</f>
        <v>E</v>
      </c>
      <c r="L214" s="5">
        <f>'Blk 1'!F226</f>
        <v>0</v>
      </c>
      <c r="M214">
        <f>Future!F226</f>
        <v>0</v>
      </c>
    </row>
    <row r="215" spans="1:13">
      <c r="A215" s="9">
        <v>2.2120000000000002</v>
      </c>
      <c r="B215" t="s">
        <v>132</v>
      </c>
      <c r="F215" s="5">
        <f>'Blk 1'!D227</f>
        <v>69.7</v>
      </c>
      <c r="G215" s="5">
        <f>Future!D227</f>
        <v>69.7</v>
      </c>
      <c r="I215" s="5" t="str">
        <f>'Blk 1'!E227</f>
        <v>E</v>
      </c>
      <c r="J215" s="5" t="str">
        <f>Future!E227</f>
        <v>E</v>
      </c>
      <c r="L215" s="5">
        <f>'Blk 1'!F227</f>
        <v>0</v>
      </c>
      <c r="M215">
        <f>Future!F227</f>
        <v>0</v>
      </c>
    </row>
    <row r="216" spans="1:13">
      <c r="A216" s="10">
        <v>2.2121</v>
      </c>
      <c r="B216" t="s">
        <v>198</v>
      </c>
      <c r="F216" s="5">
        <f>'Blk 1'!D228</f>
        <v>69.7</v>
      </c>
      <c r="G216" s="5">
        <f>Future!D228</f>
        <v>69.7</v>
      </c>
      <c r="I216" s="5" t="str">
        <f>'Blk 1'!E228</f>
        <v>E</v>
      </c>
      <c r="J216" s="5" t="str">
        <f>Future!E228</f>
        <v>E</v>
      </c>
      <c r="L216" s="5">
        <f>'Blk 1'!F228</f>
        <v>0</v>
      </c>
      <c r="M216">
        <f>Future!F228</f>
        <v>0</v>
      </c>
    </row>
    <row r="217" spans="1:13">
      <c r="A217" s="9">
        <v>2.2130000000000001</v>
      </c>
      <c r="B217" t="s">
        <v>133</v>
      </c>
      <c r="F217" s="5">
        <f>'Blk 1'!D229</f>
        <v>138.1</v>
      </c>
      <c r="G217" s="5">
        <f>Future!D229</f>
        <v>138.1</v>
      </c>
      <c r="I217" s="5" t="str">
        <f>'Blk 1'!E229</f>
        <v>E</v>
      </c>
      <c r="J217" s="5" t="str">
        <f>Future!E229</f>
        <v>E</v>
      </c>
      <c r="L217" s="5">
        <f>'Blk 1'!F229</f>
        <v>0</v>
      </c>
      <c r="M217">
        <f>Future!F229</f>
        <v>0</v>
      </c>
    </row>
    <row r="218" spans="1:13">
      <c r="A218" s="10">
        <v>2.2130999999999998</v>
      </c>
      <c r="B218" t="s">
        <v>199</v>
      </c>
      <c r="F218" s="5">
        <f>'Blk 1'!D230</f>
        <v>20.7</v>
      </c>
      <c r="G218" s="5">
        <f>Future!D230</f>
        <v>20.7</v>
      </c>
      <c r="I218" s="5" t="str">
        <f>'Blk 1'!E230</f>
        <v>E</v>
      </c>
      <c r="J218" s="5" t="str">
        <f>Future!E230</f>
        <v>E</v>
      </c>
      <c r="L218" s="5">
        <f>'Blk 1'!F230</f>
        <v>0</v>
      </c>
      <c r="M218">
        <f>Future!F230</f>
        <v>0</v>
      </c>
    </row>
    <row r="219" spans="1:13">
      <c r="A219" s="10">
        <v>2.2132999999999998</v>
      </c>
      <c r="B219" t="s">
        <v>200</v>
      </c>
      <c r="F219" s="5">
        <f>'Blk 1'!D231</f>
        <v>117.5</v>
      </c>
      <c r="G219" s="5">
        <f>Future!D231</f>
        <v>117.5</v>
      </c>
      <c r="I219" s="5" t="str">
        <f>'Blk 1'!E231</f>
        <v>E</v>
      </c>
      <c r="J219" s="5" t="str">
        <f>Future!E231</f>
        <v>E</v>
      </c>
      <c r="L219" s="5">
        <f>'Blk 1'!F231</f>
        <v>0</v>
      </c>
      <c r="M219">
        <f>Future!F231</f>
        <v>0</v>
      </c>
    </row>
    <row r="220" spans="1:13">
      <c r="A220" s="9">
        <v>2.214</v>
      </c>
      <c r="B220" t="s">
        <v>134</v>
      </c>
      <c r="F220" s="5">
        <f>'Blk 1'!D232</f>
        <v>11.6</v>
      </c>
      <c r="G220" s="5">
        <f>Future!D232</f>
        <v>11.6</v>
      </c>
      <c r="I220" s="5" t="str">
        <f>'Blk 1'!E232</f>
        <v>E</v>
      </c>
      <c r="J220" s="5" t="str">
        <f>Future!E232</f>
        <v>E</v>
      </c>
      <c r="L220" s="5">
        <f>'Blk 1'!F232</f>
        <v>0</v>
      </c>
      <c r="M220">
        <f>Future!F232</f>
        <v>0</v>
      </c>
    </row>
    <row r="221" spans="1:13">
      <c r="A221" s="10">
        <v>2.2141000000000002</v>
      </c>
      <c r="B221" t="s">
        <v>201</v>
      </c>
      <c r="F221" s="5">
        <f>'Blk 1'!D233</f>
        <v>11.6</v>
      </c>
      <c r="G221" s="5">
        <f>Future!D233</f>
        <v>11.6</v>
      </c>
      <c r="I221" s="5" t="str">
        <f>'Blk 1'!E233</f>
        <v>E</v>
      </c>
      <c r="J221" s="5" t="str">
        <f>Future!E233</f>
        <v>E</v>
      </c>
      <c r="L221" s="5">
        <f>'Blk 1'!F233</f>
        <v>0</v>
      </c>
      <c r="M221">
        <f>Future!F233</f>
        <v>0</v>
      </c>
    </row>
    <row r="222" spans="1:13">
      <c r="A222" s="9">
        <v>2.2149999999999999</v>
      </c>
      <c r="B222" t="s">
        <v>113</v>
      </c>
      <c r="I222" s="5" t="str">
        <f>'Blk 1'!E234</f>
        <v>E</v>
      </c>
      <c r="J222" s="5" t="str">
        <f>Future!E234</f>
        <v>E</v>
      </c>
      <c r="L222" s="5">
        <f>'Blk 1'!F234</f>
        <v>0</v>
      </c>
      <c r="M222">
        <f>Future!F234</f>
        <v>0</v>
      </c>
    </row>
    <row r="223" spans="1:13">
      <c r="A223" s="8">
        <v>2.2200000000000002</v>
      </c>
      <c r="B223" t="s">
        <v>135</v>
      </c>
      <c r="F223" s="5">
        <f>'Blk 1'!D235</f>
        <v>124.9</v>
      </c>
      <c r="G223" s="5">
        <f>Future!D235</f>
        <v>124.9</v>
      </c>
      <c r="I223" s="5" t="str">
        <f>'Blk 1'!E235</f>
        <v>E</v>
      </c>
      <c r="J223" s="5" t="str">
        <f>Future!E235</f>
        <v>E</v>
      </c>
      <c r="L223" s="5">
        <f>'Blk 1'!F235</f>
        <v>0</v>
      </c>
      <c r="M223">
        <f>Future!F235</f>
        <v>0</v>
      </c>
    </row>
    <row r="224" spans="1:13">
      <c r="A224" s="9">
        <v>2.2210000000000001</v>
      </c>
      <c r="B224" t="s">
        <v>136</v>
      </c>
      <c r="I224" s="5" t="str">
        <f>'Blk 1'!E236</f>
        <v>E</v>
      </c>
      <c r="J224" s="5" t="str">
        <f>Future!E236</f>
        <v>E</v>
      </c>
      <c r="L224" s="5">
        <f>'Blk 1'!F236</f>
        <v>0</v>
      </c>
      <c r="M224">
        <f>Future!F236</f>
        <v>0</v>
      </c>
    </row>
    <row r="225" spans="1:13">
      <c r="A225" s="9">
        <v>2.222</v>
      </c>
      <c r="B225" t="s">
        <v>137</v>
      </c>
      <c r="F225" s="5">
        <f>'Blk 1'!D237</f>
        <v>96.8</v>
      </c>
      <c r="G225" s="5">
        <f>Future!D237</f>
        <v>96.8</v>
      </c>
      <c r="I225" s="5" t="str">
        <f>'Blk 1'!E237</f>
        <v>E</v>
      </c>
      <c r="J225" s="5" t="str">
        <f>Future!E237</f>
        <v>E</v>
      </c>
      <c r="L225" s="5">
        <f>'Blk 1'!F237</f>
        <v>0</v>
      </c>
      <c r="M225">
        <f>Future!F237</f>
        <v>0</v>
      </c>
    </row>
    <row r="226" spans="1:13">
      <c r="A226" s="10">
        <v>2.2221000000000002</v>
      </c>
      <c r="B226" t="s">
        <v>202</v>
      </c>
      <c r="F226" s="5">
        <f>'Blk 1'!D238</f>
        <v>10.6</v>
      </c>
      <c r="G226" s="5">
        <f>Future!D238</f>
        <v>10.6</v>
      </c>
      <c r="I226" s="5" t="str">
        <f>'Blk 1'!E238</f>
        <v>E</v>
      </c>
      <c r="J226" s="5" t="str">
        <f>Future!E238</f>
        <v>E</v>
      </c>
      <c r="L226" s="5">
        <f>'Blk 1'!F238</f>
        <v>0</v>
      </c>
      <c r="M226">
        <f>Future!F238</f>
        <v>0</v>
      </c>
    </row>
    <row r="227" spans="1:13">
      <c r="A227" s="10">
        <v>2.2222</v>
      </c>
      <c r="B227" t="s">
        <v>203</v>
      </c>
      <c r="F227" s="5">
        <f>'Blk 1'!D239</f>
        <v>12.1</v>
      </c>
      <c r="G227" s="5">
        <f>Future!D239</f>
        <v>12.1</v>
      </c>
      <c r="I227" s="5" t="str">
        <f>'Blk 1'!E239</f>
        <v>E</v>
      </c>
      <c r="J227" s="5" t="str">
        <f>Future!E239</f>
        <v>E</v>
      </c>
      <c r="L227" s="5">
        <f>'Blk 1'!F239</f>
        <v>0</v>
      </c>
      <c r="M227">
        <f>Future!F239</f>
        <v>0</v>
      </c>
    </row>
    <row r="228" spans="1:13">
      <c r="A228" s="10">
        <v>2.2223000000000002</v>
      </c>
      <c r="B228" t="s">
        <v>204</v>
      </c>
      <c r="F228" s="5">
        <f>'Blk 1'!D240</f>
        <v>9.1</v>
      </c>
      <c r="G228" s="5">
        <f>Future!D240</f>
        <v>9.1</v>
      </c>
      <c r="I228" s="5" t="str">
        <f>'Blk 1'!E240</f>
        <v>E</v>
      </c>
      <c r="J228" s="5" t="str">
        <f>Future!E240</f>
        <v>E</v>
      </c>
      <c r="L228" s="5">
        <f>'Blk 1'!F240</f>
        <v>0</v>
      </c>
      <c r="M228">
        <f>Future!F240</f>
        <v>0</v>
      </c>
    </row>
    <row r="229" spans="1:13">
      <c r="A229" s="10">
        <v>2.2223999999999999</v>
      </c>
      <c r="B229" t="s">
        <v>205</v>
      </c>
      <c r="F229" s="5">
        <f>'Blk 1'!D241</f>
        <v>64.900000000000006</v>
      </c>
      <c r="G229" s="5">
        <f>Future!D241</f>
        <v>64.900000000000006</v>
      </c>
      <c r="I229" s="5" t="str">
        <f>'Blk 1'!E241</f>
        <v>E</v>
      </c>
      <c r="J229" s="5" t="str">
        <f>Future!E241</f>
        <v>E</v>
      </c>
      <c r="L229" s="5">
        <f>'Blk 1'!F241</f>
        <v>0</v>
      </c>
      <c r="M229">
        <f>Future!F241</f>
        <v>0</v>
      </c>
    </row>
    <row r="230" spans="1:13">
      <c r="A230" s="9">
        <v>2.2229999999999999</v>
      </c>
      <c r="B230" t="s">
        <v>138</v>
      </c>
      <c r="F230" s="5">
        <f>'Blk 1'!D242</f>
        <v>7.5</v>
      </c>
      <c r="G230" s="5">
        <f>Future!D242</f>
        <v>7.5</v>
      </c>
      <c r="I230" s="5" t="str">
        <f>'Blk 1'!E242</f>
        <v>E</v>
      </c>
      <c r="J230" s="5" t="str">
        <f>Future!E242</f>
        <v>E</v>
      </c>
      <c r="L230" s="5">
        <f>'Blk 1'!F242</f>
        <v>0</v>
      </c>
      <c r="M230">
        <f>Future!F242</f>
        <v>0</v>
      </c>
    </row>
    <row r="231" spans="1:13">
      <c r="A231" s="10">
        <v>2.2233000000000001</v>
      </c>
      <c r="B231" t="s">
        <v>206</v>
      </c>
      <c r="F231" s="5">
        <f>'Blk 1'!D243</f>
        <v>7.5</v>
      </c>
      <c r="G231" s="5">
        <f>Future!D243</f>
        <v>7.5</v>
      </c>
      <c r="I231" s="5" t="str">
        <f>'Blk 1'!E243</f>
        <v>E</v>
      </c>
      <c r="J231" s="5" t="str">
        <f>Future!E243</f>
        <v>E</v>
      </c>
      <c r="L231" s="5">
        <f>'Blk 1'!F243</f>
        <v>0</v>
      </c>
      <c r="M231">
        <f>Future!F243</f>
        <v>0</v>
      </c>
    </row>
    <row r="232" spans="1:13">
      <c r="A232" s="9">
        <v>2.2240000000000002</v>
      </c>
      <c r="B232" t="s">
        <v>139</v>
      </c>
      <c r="F232" s="5">
        <f>'Blk 1'!D244</f>
        <v>20.3</v>
      </c>
      <c r="G232" s="5">
        <f>Future!D244</f>
        <v>20.3</v>
      </c>
      <c r="I232" s="5" t="str">
        <f>'Blk 1'!E244</f>
        <v>E</v>
      </c>
      <c r="J232" s="5" t="str">
        <f>Future!E244</f>
        <v>E</v>
      </c>
      <c r="L232" s="5">
        <f>'Blk 1'!F244</f>
        <v>0</v>
      </c>
      <c r="M232">
        <f>Future!F244</f>
        <v>0</v>
      </c>
    </row>
    <row r="233" spans="1:13">
      <c r="A233" s="10">
        <v>2.2242999999999999</v>
      </c>
      <c r="B233" t="s">
        <v>207</v>
      </c>
      <c r="F233" s="5">
        <f>'Blk 1'!D245</f>
        <v>20.3</v>
      </c>
      <c r="G233" s="5">
        <f>Future!D245</f>
        <v>20.3</v>
      </c>
      <c r="I233" s="5" t="str">
        <f>'Blk 1'!E245</f>
        <v>E</v>
      </c>
      <c r="J233" s="5" t="str">
        <f>Future!E245</f>
        <v>E</v>
      </c>
      <c r="L233" s="5">
        <f>'Blk 1'!F245</f>
        <v>0</v>
      </c>
      <c r="M233">
        <f>Future!F245</f>
        <v>0</v>
      </c>
    </row>
    <row r="234" spans="1:13">
      <c r="A234" s="9">
        <v>2.2250000000000001</v>
      </c>
      <c r="B234" t="s">
        <v>140</v>
      </c>
      <c r="F234" s="5"/>
      <c r="G234" s="5"/>
      <c r="I234" s="5" t="str">
        <f>'Blk 1'!E246</f>
        <v>E</v>
      </c>
      <c r="J234" s="5" t="str">
        <f>Future!E246</f>
        <v>E</v>
      </c>
      <c r="L234" s="5">
        <f>'Blk 1'!F246</f>
        <v>0</v>
      </c>
      <c r="M234">
        <f>Future!F246</f>
        <v>0</v>
      </c>
    </row>
    <row r="235" spans="1:13">
      <c r="A235" s="9">
        <v>2.226</v>
      </c>
      <c r="B235" t="s">
        <v>141</v>
      </c>
      <c r="I235" s="5" t="str">
        <f>'Blk 1'!E247</f>
        <v>E</v>
      </c>
      <c r="J235" s="5" t="str">
        <f>Future!E247</f>
        <v>E</v>
      </c>
      <c r="L235" s="5">
        <f>'Blk 1'!F247</f>
        <v>0</v>
      </c>
      <c r="M235">
        <f>Future!F247</f>
        <v>0</v>
      </c>
    </row>
    <row r="236" spans="1:13">
      <c r="A236" s="8">
        <v>2.23</v>
      </c>
      <c r="B236" t="s">
        <v>142</v>
      </c>
      <c r="F236" s="5">
        <f>'Blk 1'!D248</f>
        <v>103.9</v>
      </c>
      <c r="G236" s="5">
        <f>Future!D248</f>
        <v>103.9</v>
      </c>
      <c r="I236" s="5" t="str">
        <f>'Blk 1'!E248</f>
        <v>E</v>
      </c>
      <c r="J236" s="5" t="str">
        <f>Future!E248</f>
        <v>E</v>
      </c>
      <c r="L236" s="5">
        <f>'Blk 1'!F248</f>
        <v>0</v>
      </c>
      <c r="M236">
        <f>Future!F248</f>
        <v>0</v>
      </c>
    </row>
    <row r="237" spans="1:13">
      <c r="A237" s="9">
        <v>2.2309999999999999</v>
      </c>
      <c r="B237" t="s">
        <v>143</v>
      </c>
      <c r="F237" s="5">
        <f>'Blk 1'!D249</f>
        <v>23.6</v>
      </c>
      <c r="G237" s="5">
        <f>Future!D249</f>
        <v>23.6</v>
      </c>
      <c r="I237" s="5" t="str">
        <f>'Blk 1'!E249</f>
        <v>E</v>
      </c>
      <c r="J237" s="5" t="str">
        <f>Future!E249</f>
        <v>E</v>
      </c>
      <c r="L237" s="5">
        <f>'Blk 1'!F249</f>
        <v>0</v>
      </c>
      <c r="M237">
        <f>Future!F249</f>
        <v>0</v>
      </c>
    </row>
    <row r="238" spans="1:13">
      <c r="A238" s="9">
        <v>2.2320000000000002</v>
      </c>
      <c r="B238" t="s">
        <v>144</v>
      </c>
      <c r="F238" s="5">
        <f>'Blk 1'!D250</f>
        <v>23.1</v>
      </c>
      <c r="G238" s="5">
        <f>Future!D250</f>
        <v>23.1</v>
      </c>
      <c r="I238" s="5" t="str">
        <f>'Blk 1'!E250</f>
        <v>E</v>
      </c>
      <c r="J238" s="5" t="str">
        <f>Future!E250</f>
        <v>E</v>
      </c>
      <c r="L238" s="5">
        <f>'Blk 1'!F250</f>
        <v>0</v>
      </c>
      <c r="M238">
        <f>Future!F250</f>
        <v>0</v>
      </c>
    </row>
    <row r="239" spans="1:13">
      <c r="A239" s="9">
        <v>2.2330000000000001</v>
      </c>
      <c r="B239" t="s">
        <v>145</v>
      </c>
      <c r="F239" s="5">
        <f>'Blk 1'!D251</f>
        <v>49.6</v>
      </c>
      <c r="G239" s="5">
        <f>Future!D251</f>
        <v>49.6</v>
      </c>
      <c r="I239" s="5" t="str">
        <f>'Blk 1'!E251</f>
        <v>E</v>
      </c>
      <c r="J239" s="5" t="str">
        <f>Future!E251</f>
        <v>E</v>
      </c>
      <c r="L239" s="5">
        <f>'Blk 1'!F251</f>
        <v>0</v>
      </c>
      <c r="M239">
        <f>Future!F251</f>
        <v>0</v>
      </c>
    </row>
    <row r="240" spans="1:13">
      <c r="A240" s="9">
        <v>2.234</v>
      </c>
      <c r="B240" t="s">
        <v>146</v>
      </c>
      <c r="F240" s="5">
        <f>'Blk 1'!D252</f>
        <v>7.5</v>
      </c>
      <c r="G240" s="5">
        <f>Future!D252</f>
        <v>7.5</v>
      </c>
      <c r="I240" s="5" t="str">
        <f>'Blk 1'!E252</f>
        <v>E</v>
      </c>
      <c r="J240" s="5" t="str">
        <f>Future!E252</f>
        <v>E</v>
      </c>
      <c r="L240" s="5">
        <f>'Blk 1'!F252</f>
        <v>0</v>
      </c>
      <c r="M240">
        <f>Future!F252</f>
        <v>0</v>
      </c>
    </row>
    <row r="241" spans="1:13">
      <c r="A241" s="10">
        <v>2.2341000000000002</v>
      </c>
      <c r="B241" t="s">
        <v>208</v>
      </c>
      <c r="F241" s="5">
        <f>'Blk 1'!D253</f>
        <v>7.5</v>
      </c>
      <c r="G241" s="5">
        <f>Future!D253</f>
        <v>7.5</v>
      </c>
      <c r="I241" s="5" t="str">
        <f>'Blk 1'!E253</f>
        <v>E</v>
      </c>
      <c r="J241" s="5" t="str">
        <f>Future!E253</f>
        <v>E</v>
      </c>
      <c r="L241" s="5">
        <f>'Blk 1'!F253</f>
        <v>0</v>
      </c>
      <c r="M241">
        <f>Future!F253</f>
        <v>0</v>
      </c>
    </row>
    <row r="242" spans="1:13">
      <c r="A242" s="7">
        <v>2.2999999999999998</v>
      </c>
      <c r="B242" t="s">
        <v>147</v>
      </c>
      <c r="F242" s="5">
        <f>'Blk 1'!D254</f>
        <v>76.5</v>
      </c>
      <c r="G242" s="5">
        <f>Future!D254</f>
        <v>76.5</v>
      </c>
      <c r="I242" s="5" t="str">
        <f>'Blk 1'!E254</f>
        <v>E</v>
      </c>
      <c r="J242" s="5" t="str">
        <f>Future!E254</f>
        <v>E</v>
      </c>
      <c r="L242" s="5">
        <f>'Blk 1'!F254</f>
        <v>0</v>
      </c>
      <c r="M242">
        <f>Future!F254</f>
        <v>0</v>
      </c>
    </row>
    <row r="243" spans="1:13">
      <c r="A243" s="8">
        <v>2.31</v>
      </c>
      <c r="B243" t="s">
        <v>148</v>
      </c>
      <c r="F243" s="5">
        <f>'Blk 1'!D255</f>
        <v>46.1</v>
      </c>
      <c r="G243" s="5">
        <f>Future!D255</f>
        <v>46.1</v>
      </c>
      <c r="I243" s="5" t="str">
        <f>'Blk 1'!E255</f>
        <v>E</v>
      </c>
      <c r="J243" s="5" t="str">
        <f>Future!E255</f>
        <v>E</v>
      </c>
      <c r="L243" s="5">
        <f>'Blk 1'!F255</f>
        <v>0</v>
      </c>
      <c r="M243">
        <f>Future!F255</f>
        <v>0</v>
      </c>
    </row>
    <row r="244" spans="1:13">
      <c r="A244" s="9">
        <v>2.3170000000000002</v>
      </c>
      <c r="B244" t="s">
        <v>209</v>
      </c>
      <c r="F244" s="5">
        <f>'Blk 1'!D256</f>
        <v>6.7</v>
      </c>
      <c r="G244" s="5">
        <f>Future!D256</f>
        <v>6.7</v>
      </c>
      <c r="I244" s="5" t="str">
        <f>'Blk 1'!E256</f>
        <v>E</v>
      </c>
      <c r="J244" s="5" t="str">
        <f>Future!E256</f>
        <v>E</v>
      </c>
      <c r="L244" s="5">
        <f>'Blk 1'!F256</f>
        <v>0</v>
      </c>
      <c r="M244">
        <f>Future!F256</f>
        <v>0</v>
      </c>
    </row>
    <row r="245" spans="1:13">
      <c r="A245" s="10">
        <v>2.3100999999999998</v>
      </c>
      <c r="B245" t="s">
        <v>149</v>
      </c>
      <c r="I245" s="5" t="str">
        <f>'Blk 1'!E257</f>
        <v>E</v>
      </c>
      <c r="J245" s="5" t="str">
        <f>Future!E257</f>
        <v>E</v>
      </c>
      <c r="L245" s="5">
        <f>'Blk 1'!F257</f>
        <v>0</v>
      </c>
      <c r="M245">
        <f>Future!F257</f>
        <v>0</v>
      </c>
    </row>
    <row r="246" spans="1:13">
      <c r="A246" s="11">
        <v>2.3101099999999999</v>
      </c>
      <c r="B246" t="s">
        <v>210</v>
      </c>
      <c r="I246" s="5" t="str">
        <f>'Blk 1'!E258</f>
        <v>E</v>
      </c>
      <c r="J246" s="5" t="str">
        <f>Future!E258</f>
        <v>E</v>
      </c>
      <c r="L246" s="5">
        <f>'Blk 1'!F258</f>
        <v>0</v>
      </c>
      <c r="M246">
        <f>Future!F258</f>
        <v>0</v>
      </c>
    </row>
    <row r="247" spans="1:13">
      <c r="A247" s="11">
        <v>2.31012</v>
      </c>
      <c r="B247" t="s">
        <v>211</v>
      </c>
      <c r="F247" s="5">
        <f>'Blk 1'!D259</f>
        <v>24.1</v>
      </c>
      <c r="G247" s="5">
        <f>Future!D259</f>
        <v>24.1</v>
      </c>
      <c r="I247" s="5" t="str">
        <f>'Blk 1'!E259</f>
        <v>E</v>
      </c>
      <c r="J247" s="5" t="str">
        <f>Future!E259</f>
        <v>E</v>
      </c>
      <c r="L247" s="5">
        <f>'Blk 1'!F259</f>
        <v>0</v>
      </c>
      <c r="M247">
        <f>Future!F259</f>
        <v>0</v>
      </c>
    </row>
    <row r="248" spans="1:13">
      <c r="A248" s="11">
        <v>2.3102299999999998</v>
      </c>
      <c r="B248" t="s">
        <v>212</v>
      </c>
      <c r="F248" s="5">
        <f>'Blk 1'!D260</f>
        <v>5.2</v>
      </c>
      <c r="G248" s="5">
        <f>Future!D260</f>
        <v>5.2</v>
      </c>
      <c r="I248" s="5" t="str">
        <f>'Blk 1'!E260</f>
        <v>E</v>
      </c>
      <c r="J248" s="5" t="str">
        <f>Future!E260</f>
        <v>E</v>
      </c>
      <c r="L248" s="5">
        <f>'Blk 1'!F260</f>
        <v>0</v>
      </c>
      <c r="M248">
        <f>Future!F260</f>
        <v>0</v>
      </c>
    </row>
    <row r="249" spans="1:13">
      <c r="A249" s="11">
        <v>2.3102399999999998</v>
      </c>
      <c r="B249" t="s">
        <v>213</v>
      </c>
      <c r="F249" s="5">
        <f>'Blk 1'!D261</f>
        <v>4.5</v>
      </c>
      <c r="G249" s="5">
        <f>Future!D261</f>
        <v>4.5</v>
      </c>
      <c r="I249" s="5" t="str">
        <f>'Blk 1'!E261</f>
        <v>E</v>
      </c>
      <c r="J249" s="5" t="str">
        <f>Future!E261</f>
        <v>E</v>
      </c>
      <c r="L249" s="5">
        <f>'Blk 1'!F261</f>
        <v>0</v>
      </c>
      <c r="M249">
        <f>Future!F261</f>
        <v>0</v>
      </c>
    </row>
    <row r="250" spans="1:13">
      <c r="A250" s="11">
        <v>2.3102499999999999</v>
      </c>
      <c r="B250" t="s">
        <v>214</v>
      </c>
      <c r="F250" s="5">
        <f>'Blk 1'!D262</f>
        <v>5.5</v>
      </c>
      <c r="G250" s="5">
        <f>Future!D262</f>
        <v>5.5</v>
      </c>
      <c r="I250" s="5" t="str">
        <f>'Blk 1'!E262</f>
        <v>E</v>
      </c>
      <c r="J250" s="5" t="str">
        <f>Future!E262</f>
        <v>E</v>
      </c>
      <c r="L250" s="5">
        <f>'Blk 1'!F262</f>
        <v>0</v>
      </c>
      <c r="M250">
        <f>Future!F262</f>
        <v>0</v>
      </c>
    </row>
    <row r="251" spans="1:13">
      <c r="A251" s="11">
        <v>2.31027</v>
      </c>
      <c r="B251" t="s">
        <v>215</v>
      </c>
      <c r="F251" s="5"/>
      <c r="G251" s="5"/>
      <c r="I251" s="5" t="str">
        <f>'Blk 1'!E263</f>
        <v>E</v>
      </c>
      <c r="J251" s="5" t="str">
        <f>Future!E263</f>
        <v>E</v>
      </c>
      <c r="L251" s="5">
        <f>'Blk 1'!F263</f>
        <v>0</v>
      </c>
      <c r="M251">
        <f>Future!F263</f>
        <v>0</v>
      </c>
    </row>
    <row r="252" spans="1:13">
      <c r="A252" s="8">
        <v>2.33</v>
      </c>
      <c r="B252" t="s">
        <v>150</v>
      </c>
      <c r="F252" s="5">
        <f>'Blk 1'!D264</f>
        <v>13.9</v>
      </c>
      <c r="G252" s="5">
        <f>Future!D264</f>
        <v>13.9</v>
      </c>
      <c r="I252" s="5" t="str">
        <f>'Blk 1'!E264</f>
        <v>E</v>
      </c>
      <c r="J252" s="5" t="str">
        <f>Future!E264</f>
        <v>E</v>
      </c>
      <c r="L252" s="5">
        <f>'Blk 1'!F264</f>
        <v>0</v>
      </c>
      <c r="M252">
        <f>Future!F264</f>
        <v>0</v>
      </c>
    </row>
    <row r="253" spans="1:13">
      <c r="A253" s="9">
        <v>2.331</v>
      </c>
      <c r="B253" t="s">
        <v>151</v>
      </c>
      <c r="I253" s="5" t="str">
        <f>'Blk 1'!E265</f>
        <v>E</v>
      </c>
      <c r="J253" s="5" t="str">
        <f>Future!E265</f>
        <v>E</v>
      </c>
      <c r="L253" s="5">
        <f>'Blk 1'!F265</f>
        <v>0</v>
      </c>
      <c r="M253">
        <f>Future!F265</f>
        <v>0</v>
      </c>
    </row>
    <row r="254" spans="1:13">
      <c r="A254" s="9">
        <v>2.3319999999999999</v>
      </c>
      <c r="B254" t="s">
        <v>152</v>
      </c>
      <c r="F254" s="5">
        <f>'Blk 1'!D266</f>
        <v>13.9</v>
      </c>
      <c r="G254" s="5">
        <f>Future!D266</f>
        <v>13.9</v>
      </c>
      <c r="I254" s="5" t="str">
        <f>'Blk 1'!E266</f>
        <v>E</v>
      </c>
      <c r="J254" s="5" t="str">
        <f>Future!E266</f>
        <v>E</v>
      </c>
      <c r="L254" s="5">
        <f>'Blk 1'!F266</f>
        <v>0</v>
      </c>
      <c r="M254">
        <f>Future!F266</f>
        <v>0</v>
      </c>
    </row>
    <row r="255" spans="1:13">
      <c r="A255" s="10">
        <v>2.3321000000000001</v>
      </c>
      <c r="B255" t="s">
        <v>216</v>
      </c>
      <c r="F255" s="5">
        <f>'Blk 1'!D267</f>
        <v>7</v>
      </c>
      <c r="G255" s="5">
        <f>Future!D267</f>
        <v>7</v>
      </c>
      <c r="I255" s="5" t="str">
        <f>'Blk 1'!E267</f>
        <v>E</v>
      </c>
      <c r="J255" s="5" t="str">
        <f>Future!E267</f>
        <v>E</v>
      </c>
      <c r="L255" s="5">
        <f>'Blk 1'!F267</f>
        <v>0</v>
      </c>
      <c r="M255">
        <f>Future!F267</f>
        <v>0</v>
      </c>
    </row>
    <row r="256" spans="1:13">
      <c r="A256" s="10">
        <v>2.3323</v>
      </c>
      <c r="B256" t="s">
        <v>217</v>
      </c>
      <c r="F256" s="5">
        <f>'Blk 1'!D268</f>
        <v>7</v>
      </c>
      <c r="G256" s="5">
        <f>Future!D268</f>
        <v>7</v>
      </c>
      <c r="I256" s="5" t="str">
        <f>'Blk 1'!E268</f>
        <v>E</v>
      </c>
      <c r="J256" s="5" t="str">
        <f>Future!E268</f>
        <v>E</v>
      </c>
      <c r="L256" s="5">
        <f>'Blk 1'!F268</f>
        <v>0</v>
      </c>
      <c r="M256">
        <f>Future!F268</f>
        <v>0</v>
      </c>
    </row>
    <row r="257" spans="1:13">
      <c r="A257" s="8">
        <v>2.34</v>
      </c>
      <c r="B257" t="s">
        <v>153</v>
      </c>
      <c r="F257" s="5">
        <f>'Blk 1'!D269</f>
        <v>16.5</v>
      </c>
      <c r="G257" s="5">
        <f>Future!D269</f>
        <v>16.5</v>
      </c>
      <c r="I257" s="5" t="str">
        <f>'Blk 1'!E269</f>
        <v>E</v>
      </c>
      <c r="J257" s="5" t="str">
        <f>Future!E269</f>
        <v>E</v>
      </c>
      <c r="L257" s="5">
        <f>'Blk 1'!F269</f>
        <v>0</v>
      </c>
      <c r="M257">
        <f>Future!F269</f>
        <v>0</v>
      </c>
    </row>
    <row r="258" spans="1:13">
      <c r="A258" s="9">
        <v>2.3410000000000002</v>
      </c>
      <c r="B258" t="s">
        <v>154</v>
      </c>
      <c r="F258" s="5">
        <f>'Blk 1'!D270</f>
        <v>16.5</v>
      </c>
      <c r="G258" s="5">
        <f>Future!D270</f>
        <v>16.5</v>
      </c>
      <c r="I258" s="5" t="str">
        <f>'Blk 1'!E270</f>
        <v>E</v>
      </c>
      <c r="J258" s="5" t="str">
        <f>Future!E270</f>
        <v>E</v>
      </c>
      <c r="L258" s="5">
        <f>'Blk 1'!F270</f>
        <v>0</v>
      </c>
      <c r="M258">
        <f>Future!F270</f>
        <v>0</v>
      </c>
    </row>
    <row r="259" spans="1:13">
      <c r="A259" s="10">
        <v>2.3411</v>
      </c>
      <c r="B259" t="s">
        <v>218</v>
      </c>
      <c r="F259" s="5">
        <f>'Blk 1'!D271</f>
        <v>5.4</v>
      </c>
      <c r="G259" s="5">
        <f>Future!D271</f>
        <v>5.4</v>
      </c>
      <c r="I259" s="5" t="str">
        <f>'Blk 1'!E271</f>
        <v>E</v>
      </c>
      <c r="J259" s="5" t="str">
        <f>Future!E271</f>
        <v>E</v>
      </c>
      <c r="L259" s="5">
        <f>'Blk 1'!F271</f>
        <v>2</v>
      </c>
      <c r="M259">
        <f>Future!F271</f>
        <v>2</v>
      </c>
    </row>
    <row r="260" spans="1:13">
      <c r="A260" s="10">
        <v>2.3414000000000001</v>
      </c>
      <c r="B260" t="s">
        <v>219</v>
      </c>
      <c r="F260" s="5">
        <f>'Blk 1'!D272</f>
        <v>11.1</v>
      </c>
      <c r="G260" s="5">
        <f>Future!D272</f>
        <v>11.1</v>
      </c>
      <c r="I260" s="5" t="str">
        <f>'Blk 1'!E272</f>
        <v>E</v>
      </c>
      <c r="J260" s="5" t="str">
        <f>Future!E272</f>
        <v>E</v>
      </c>
      <c r="L260" s="5">
        <f>'Blk 1'!F272</f>
        <v>2</v>
      </c>
      <c r="M260">
        <f>Future!F272</f>
        <v>2</v>
      </c>
    </row>
    <row r="261" spans="1:13">
      <c r="A261" s="9">
        <v>2.3420000000000001</v>
      </c>
      <c r="B261" t="s">
        <v>155</v>
      </c>
      <c r="I261" s="5" t="str">
        <f>'Blk 1'!E273</f>
        <v>E</v>
      </c>
      <c r="J261" s="5" t="str">
        <f>Future!E273</f>
        <v>E</v>
      </c>
      <c r="L261" s="5">
        <f>'Blk 1'!F273</f>
        <v>0</v>
      </c>
      <c r="M261">
        <f>Future!F273</f>
        <v>0</v>
      </c>
    </row>
    <row r="262" spans="1:13">
      <c r="A262" s="8">
        <v>2.35</v>
      </c>
      <c r="B262" t="s">
        <v>156</v>
      </c>
      <c r="I262" s="5" t="str">
        <f>'Blk 1'!E274</f>
        <v>E</v>
      </c>
      <c r="J262" s="5" t="str">
        <f>Future!E274</f>
        <v>E</v>
      </c>
      <c r="L262" s="5">
        <f>'Blk 1'!F274</f>
        <v>0</v>
      </c>
      <c r="M262">
        <f>Future!F274</f>
        <v>0</v>
      </c>
    </row>
    <row r="263" spans="1:13">
      <c r="A263" s="9">
        <v>2.3519999999999999</v>
      </c>
      <c r="B263" t="s">
        <v>157</v>
      </c>
      <c r="I263" s="5" t="str">
        <f>'Blk 1'!E275</f>
        <v>E</v>
      </c>
      <c r="J263" s="5" t="str">
        <f>Future!E275</f>
        <v>E</v>
      </c>
      <c r="L263" s="5">
        <f>'Blk 1'!F275</f>
        <v>0</v>
      </c>
      <c r="M263">
        <f>Future!F275</f>
        <v>0</v>
      </c>
    </row>
    <row r="264" spans="1:13">
      <c r="A264" s="7">
        <v>2.4</v>
      </c>
      <c r="B264" t="s">
        <v>158</v>
      </c>
      <c r="F264" s="5">
        <f>'Blk 1'!D276</f>
        <v>151.30000000000001</v>
      </c>
      <c r="G264" s="5">
        <f>Future!D276</f>
        <v>151.30000000000001</v>
      </c>
      <c r="I264" s="5" t="str">
        <f>'Blk 1'!E276</f>
        <v>E</v>
      </c>
      <c r="J264" s="5" t="str">
        <f>Future!E276</f>
        <v>E</v>
      </c>
      <c r="L264" s="5">
        <f>'Blk 1'!F276</f>
        <v>0</v>
      </c>
      <c r="M264">
        <f>Future!F276</f>
        <v>0</v>
      </c>
    </row>
    <row r="265" spans="1:13">
      <c r="A265" s="8">
        <v>2.41</v>
      </c>
      <c r="B265" t="s">
        <v>159</v>
      </c>
      <c r="F265" s="5">
        <f>'Blk 1'!D277</f>
        <v>55.9</v>
      </c>
      <c r="G265" s="5">
        <f>Future!D277</f>
        <v>55.9</v>
      </c>
      <c r="I265" s="5" t="str">
        <f>'Blk 1'!E277</f>
        <v>E</v>
      </c>
      <c r="J265" s="5" t="str">
        <f>Future!E277</f>
        <v>E</v>
      </c>
      <c r="L265" s="5">
        <f>'Blk 1'!F277</f>
        <v>0</v>
      </c>
      <c r="M265">
        <f>Future!F277</f>
        <v>0</v>
      </c>
    </row>
    <row r="266" spans="1:13">
      <c r="A266" s="9">
        <v>2.411</v>
      </c>
      <c r="B266" t="s">
        <v>220</v>
      </c>
      <c r="F266" s="5">
        <f>'Blk 1'!D278</f>
        <v>23.2</v>
      </c>
      <c r="G266" s="5">
        <f>Future!D278</f>
        <v>23.2</v>
      </c>
      <c r="I266" s="5" t="str">
        <f>'Blk 1'!E278</f>
        <v>E</v>
      </c>
      <c r="J266" s="5" t="str">
        <f>Future!E278</f>
        <v>E</v>
      </c>
      <c r="L266" s="5">
        <f>'Blk 1'!F278</f>
        <v>0</v>
      </c>
      <c r="M266">
        <f>Future!F278</f>
        <v>0</v>
      </c>
    </row>
    <row r="267" spans="1:13">
      <c r="A267" s="9">
        <v>2.415</v>
      </c>
      <c r="B267" t="s">
        <v>221</v>
      </c>
      <c r="I267" s="5" t="str">
        <f>'Blk 1'!E279</f>
        <v>E</v>
      </c>
      <c r="J267" s="5" t="str">
        <f>Future!E279</f>
        <v>E</v>
      </c>
      <c r="L267" s="5">
        <f>'Blk 1'!F279</f>
        <v>0</v>
      </c>
      <c r="M267">
        <f>Future!F279</f>
        <v>0</v>
      </c>
    </row>
    <row r="268" spans="1:13">
      <c r="A268" s="9">
        <v>2.4159999999999999</v>
      </c>
      <c r="B268" t="s">
        <v>222</v>
      </c>
      <c r="F268" s="5">
        <f>'Blk 1'!D280</f>
        <v>32.700000000000003</v>
      </c>
      <c r="G268" s="5">
        <f>Future!D280</f>
        <v>32.700000000000003</v>
      </c>
      <c r="I268" s="5" t="str">
        <f>'Blk 1'!E280</f>
        <v>E</v>
      </c>
      <c r="J268" s="5" t="str">
        <f>Future!E280</f>
        <v>E</v>
      </c>
      <c r="L268" s="5">
        <f>'Blk 1'!F280</f>
        <v>0</v>
      </c>
      <c r="M268">
        <f>Future!F280</f>
        <v>0</v>
      </c>
    </row>
    <row r="269" spans="1:13">
      <c r="A269" s="8">
        <v>2.42</v>
      </c>
      <c r="B269" t="s">
        <v>160</v>
      </c>
      <c r="F269" s="5">
        <f>'Blk 1'!D281</f>
        <v>72.5</v>
      </c>
      <c r="G269" s="5">
        <f>Future!D281</f>
        <v>72.5</v>
      </c>
      <c r="I269" s="5" t="str">
        <f>'Blk 1'!E281</f>
        <v>E</v>
      </c>
      <c r="J269" s="5" t="str">
        <f>Future!E281</f>
        <v>E</v>
      </c>
      <c r="L269" s="5">
        <f>'Blk 1'!F281</f>
        <v>0</v>
      </c>
      <c r="M269">
        <f>Future!F281</f>
        <v>0</v>
      </c>
    </row>
    <row r="270" spans="1:13">
      <c r="A270" s="9">
        <v>2.4209999999999998</v>
      </c>
      <c r="B270" t="s">
        <v>223</v>
      </c>
      <c r="F270" s="5">
        <f>'Blk 1'!D282</f>
        <v>72.5</v>
      </c>
      <c r="G270" s="5">
        <f>Future!D282</f>
        <v>72.5</v>
      </c>
      <c r="I270" s="5" t="str">
        <f>'Blk 1'!E282</f>
        <v>E</v>
      </c>
      <c r="J270" s="5" t="str">
        <f>Future!E282</f>
        <v>E</v>
      </c>
      <c r="L270" s="5">
        <f>'Blk 1'!F282</f>
        <v>0</v>
      </c>
      <c r="M270">
        <f>Future!F282</f>
        <v>0</v>
      </c>
    </row>
    <row r="271" spans="1:13">
      <c r="A271" s="9">
        <v>2.4239999999999999</v>
      </c>
      <c r="B271" t="s">
        <v>224</v>
      </c>
      <c r="I271" s="5" t="str">
        <f>'Blk 1'!E283</f>
        <v>E</v>
      </c>
      <c r="J271" s="5" t="str">
        <f>Future!E283</f>
        <v>E</v>
      </c>
      <c r="L271" s="5">
        <f>'Blk 1'!F283</f>
        <v>0</v>
      </c>
      <c r="M271">
        <f>Future!F283</f>
        <v>0</v>
      </c>
    </row>
    <row r="272" spans="1:13">
      <c r="A272" s="8">
        <v>2.44</v>
      </c>
      <c r="B272" t="s">
        <v>161</v>
      </c>
      <c r="F272" s="5">
        <f>'Blk 1'!D284</f>
        <v>13.9</v>
      </c>
      <c r="G272" s="5">
        <f>Future!D284</f>
        <v>13.9</v>
      </c>
      <c r="I272" s="5" t="str">
        <f>'Blk 1'!E284</f>
        <v>E</v>
      </c>
      <c r="J272" s="5" t="str">
        <f>Future!E284</f>
        <v>E</v>
      </c>
      <c r="L272" s="5">
        <f>'Blk 1'!F284</f>
        <v>0</v>
      </c>
      <c r="M272">
        <f>Future!F284</f>
        <v>0</v>
      </c>
    </row>
    <row r="273" spans="1:13">
      <c r="A273" s="9">
        <v>2.4420000000000002</v>
      </c>
      <c r="B273" t="s">
        <v>225</v>
      </c>
      <c r="F273" s="5">
        <f>'Blk 1'!D285</f>
        <v>13.9</v>
      </c>
      <c r="G273" s="5">
        <f>Future!D285</f>
        <v>13.9</v>
      </c>
      <c r="I273" s="5" t="str">
        <f>'Blk 1'!E285</f>
        <v>E</v>
      </c>
      <c r="J273" s="5" t="str">
        <f>Future!E285</f>
        <v>E</v>
      </c>
      <c r="L273" s="5">
        <f>'Blk 1'!F285</f>
        <v>0</v>
      </c>
      <c r="M273">
        <f>Future!F285</f>
        <v>0</v>
      </c>
    </row>
    <row r="274" spans="1:13">
      <c r="A274" s="8">
        <v>2.46</v>
      </c>
      <c r="B274" t="s">
        <v>162</v>
      </c>
      <c r="F274" s="5">
        <f>'Blk 1'!D286</f>
        <v>9</v>
      </c>
      <c r="G274" s="5">
        <f>Future!D286</f>
        <v>9</v>
      </c>
      <c r="I274" s="5" t="str">
        <f>'Blk 1'!E286</f>
        <v>E</v>
      </c>
      <c r="J274" s="5" t="str">
        <f>Future!E286</f>
        <v>E</v>
      </c>
      <c r="L274" s="5">
        <f>'Blk 1'!F286</f>
        <v>0</v>
      </c>
      <c r="M274">
        <f>Future!F286</f>
        <v>0</v>
      </c>
    </row>
    <row r="275" spans="1:13">
      <c r="A275" s="9">
        <v>2.4609999999999999</v>
      </c>
      <c r="B275" t="s">
        <v>226</v>
      </c>
      <c r="F275" s="5">
        <f>'Blk 1'!D287</f>
        <v>9</v>
      </c>
      <c r="G275" s="5">
        <f>Future!D287</f>
        <v>9</v>
      </c>
      <c r="I275" s="5" t="str">
        <f>'Blk 1'!E287</f>
        <v>E</v>
      </c>
      <c r="J275" s="5" t="str">
        <f>Future!E287</f>
        <v>E</v>
      </c>
      <c r="L275" s="5">
        <f>'Blk 1'!F287</f>
        <v>0</v>
      </c>
      <c r="M275">
        <f>Future!F287</f>
        <v>0</v>
      </c>
    </row>
    <row r="276" spans="1:13">
      <c r="A276" s="8">
        <v>2.4700000000000002</v>
      </c>
      <c r="B276" t="s">
        <v>163</v>
      </c>
      <c r="I276" s="5" t="str">
        <f>'Blk 1'!E288</f>
        <v>E</v>
      </c>
      <c r="J276" s="5" t="str">
        <f>Future!E288</f>
        <v>E</v>
      </c>
      <c r="L276" s="5">
        <f>'Blk 1'!F288</f>
        <v>0</v>
      </c>
      <c r="M276">
        <f>Future!F288</f>
        <v>0</v>
      </c>
    </row>
    <row r="277" spans="1:13">
      <c r="A277" s="8">
        <v>2.48</v>
      </c>
      <c r="B277" t="s">
        <v>164</v>
      </c>
      <c r="I277" s="5" t="str">
        <f>'Blk 1'!E289</f>
        <v>E</v>
      </c>
      <c r="J277" s="5" t="str">
        <f>Future!E289</f>
        <v>E</v>
      </c>
      <c r="L277" s="5">
        <f>'Blk 1'!F289</f>
        <v>0</v>
      </c>
      <c r="M277">
        <f>Future!F289</f>
        <v>0</v>
      </c>
    </row>
    <row r="278" spans="1:13">
      <c r="A278" s="7">
        <v>2.5</v>
      </c>
      <c r="B278" t="s">
        <v>165</v>
      </c>
      <c r="F278" s="5">
        <f>'Blk 1'!D290</f>
        <v>45.7</v>
      </c>
      <c r="G278" s="5">
        <f>Future!D290</f>
        <v>45.7</v>
      </c>
      <c r="I278" s="5" t="str">
        <f>'Blk 1'!E290</f>
        <v>E</v>
      </c>
      <c r="J278" s="5" t="str">
        <f>Future!E290</f>
        <v>E</v>
      </c>
      <c r="L278" s="5">
        <f>'Blk 1'!F290</f>
        <v>0</v>
      </c>
      <c r="M278">
        <f>Future!F290</f>
        <v>0</v>
      </c>
    </row>
    <row r="279" spans="1:13">
      <c r="A279" s="8">
        <v>2.5099999999999998</v>
      </c>
      <c r="B279" t="s">
        <v>166</v>
      </c>
      <c r="F279" s="5">
        <f>'Blk 1'!D291</f>
        <v>25.6</v>
      </c>
      <c r="G279" s="5">
        <f>Future!D291</f>
        <v>25.6</v>
      </c>
      <c r="I279" s="5" t="str">
        <f>'Blk 1'!E291</f>
        <v>E</v>
      </c>
      <c r="J279" s="5" t="str">
        <f>Future!E291</f>
        <v>E</v>
      </c>
      <c r="L279" s="5">
        <f>'Blk 1'!F291</f>
        <v>0</v>
      </c>
      <c r="M279">
        <f>Future!F291</f>
        <v>0</v>
      </c>
    </row>
    <row r="280" spans="1:13">
      <c r="A280" s="9">
        <v>2.5110000000000001</v>
      </c>
      <c r="B280" t="s">
        <v>227</v>
      </c>
      <c r="F280" s="5">
        <f>'Blk 1'!D292</f>
        <v>7.8</v>
      </c>
      <c r="G280" s="5">
        <f>Future!D292</f>
        <v>7.8</v>
      </c>
      <c r="I280" s="5" t="str">
        <f>'Blk 1'!E292</f>
        <v>E</v>
      </c>
      <c r="J280" s="5" t="str">
        <f>Future!E292</f>
        <v>E</v>
      </c>
      <c r="L280" s="5">
        <f>'Blk 1'!F292</f>
        <v>0</v>
      </c>
      <c r="M280">
        <f>Future!F292</f>
        <v>0</v>
      </c>
    </row>
    <row r="281" spans="1:13">
      <c r="A281" s="9">
        <v>2.512</v>
      </c>
      <c r="B281" t="s">
        <v>228</v>
      </c>
      <c r="F281" s="5">
        <f>'Blk 1'!D293</f>
        <v>3.2</v>
      </c>
      <c r="G281" s="5">
        <f>Future!D293</f>
        <v>3.2</v>
      </c>
      <c r="I281" s="5" t="str">
        <f>'Blk 1'!E293</f>
        <v>E</v>
      </c>
      <c r="J281" s="5" t="str">
        <f>Future!E293</f>
        <v>E</v>
      </c>
      <c r="L281" s="5">
        <f>'Blk 1'!F293</f>
        <v>0</v>
      </c>
      <c r="M281">
        <f>Future!F293</f>
        <v>0</v>
      </c>
    </row>
    <row r="282" spans="1:13">
      <c r="A282" s="9">
        <v>2.5129999999999999</v>
      </c>
      <c r="B282" t="s">
        <v>229</v>
      </c>
      <c r="F282" s="5">
        <f>'Blk 1'!D294</f>
        <v>14.5</v>
      </c>
      <c r="G282" s="5">
        <f>Future!D294</f>
        <v>14.5</v>
      </c>
      <c r="I282" s="5" t="str">
        <f>'Blk 1'!E294</f>
        <v>E</v>
      </c>
      <c r="J282" s="5" t="str">
        <f>Future!E294</f>
        <v>E</v>
      </c>
      <c r="L282" s="5">
        <f>'Blk 1'!F294</f>
        <v>0</v>
      </c>
      <c r="M282">
        <f>Future!F294</f>
        <v>0</v>
      </c>
    </row>
    <row r="283" spans="1:13">
      <c r="A283" s="8">
        <v>2.52</v>
      </c>
      <c r="B283" t="s">
        <v>167</v>
      </c>
      <c r="F283" s="5">
        <f>'Blk 1'!D295</f>
        <v>12.3</v>
      </c>
      <c r="G283" s="5">
        <f>Future!D295</f>
        <v>12.3</v>
      </c>
      <c r="I283" s="5" t="str">
        <f>'Blk 1'!E295</f>
        <v>E</v>
      </c>
      <c r="J283" s="5" t="str">
        <f>Future!E295</f>
        <v>E</v>
      </c>
      <c r="L283" s="5">
        <f>'Blk 1'!F295</f>
        <v>0</v>
      </c>
      <c r="M283">
        <f>Future!F295</f>
        <v>0</v>
      </c>
    </row>
    <row r="284" spans="1:13">
      <c r="A284" s="9">
        <v>2.5209999999999999</v>
      </c>
      <c r="B284" t="s">
        <v>230</v>
      </c>
      <c r="F284" s="5">
        <f>'Blk 1'!D296</f>
        <v>3.9</v>
      </c>
      <c r="G284" s="5">
        <f>Future!D296</f>
        <v>3.9</v>
      </c>
      <c r="I284" s="5" t="str">
        <f>'Blk 1'!E296</f>
        <v>E</v>
      </c>
      <c r="J284" s="5" t="str">
        <f>Future!E296</f>
        <v>E</v>
      </c>
      <c r="L284" s="5">
        <f>'Blk 1'!F296</f>
        <v>0</v>
      </c>
      <c r="M284">
        <f>Future!F296</f>
        <v>0</v>
      </c>
    </row>
    <row r="285" spans="1:13">
      <c r="A285" s="9">
        <v>2.5219999999999998</v>
      </c>
      <c r="B285" t="s">
        <v>231</v>
      </c>
      <c r="F285" s="5">
        <f>'Blk 1'!D297</f>
        <v>6.5</v>
      </c>
      <c r="G285" s="5">
        <f>Future!D297</f>
        <v>6.5</v>
      </c>
      <c r="I285" s="5" t="str">
        <f>'Blk 1'!E297</f>
        <v>E</v>
      </c>
      <c r="J285" s="5" t="str">
        <f>Future!E297</f>
        <v>E</v>
      </c>
      <c r="L285" s="5">
        <f>'Blk 1'!F297</f>
        <v>0</v>
      </c>
      <c r="M285">
        <f>Future!F297</f>
        <v>0</v>
      </c>
    </row>
    <row r="286" spans="1:13">
      <c r="A286" s="9">
        <v>2.5230000000000001</v>
      </c>
      <c r="B286" t="s">
        <v>232</v>
      </c>
      <c r="F286" s="5">
        <f>'Blk 1'!D298</f>
        <v>1.9</v>
      </c>
      <c r="G286" s="5">
        <f>Future!D298</f>
        <v>1.9</v>
      </c>
      <c r="I286" s="5" t="str">
        <f>'Blk 1'!E298</f>
        <v>E</v>
      </c>
      <c r="J286" s="5" t="str">
        <f>Future!E298</f>
        <v>E</v>
      </c>
      <c r="L286" s="5">
        <f>'Blk 1'!F298</f>
        <v>0</v>
      </c>
      <c r="M286">
        <f>Future!F298</f>
        <v>0</v>
      </c>
    </row>
    <row r="287" spans="1:13">
      <c r="A287" s="8">
        <v>2.5499999999999998</v>
      </c>
      <c r="B287" t="s">
        <v>168</v>
      </c>
      <c r="F287" s="5">
        <f>'Blk 1'!D299</f>
        <v>2.9</v>
      </c>
      <c r="G287" s="5">
        <f>Future!D299</f>
        <v>2.9</v>
      </c>
      <c r="I287" s="5" t="str">
        <f>'Blk 1'!E299</f>
        <v>E</v>
      </c>
      <c r="J287" s="5" t="str">
        <f>Future!E299</f>
        <v>E</v>
      </c>
      <c r="L287" s="5">
        <f>'Blk 1'!F299</f>
        <v>0</v>
      </c>
      <c r="M287">
        <f>Future!F299</f>
        <v>0</v>
      </c>
    </row>
    <row r="288" spans="1:13">
      <c r="A288" s="9">
        <v>2.5510000000000002</v>
      </c>
      <c r="B288" t="s">
        <v>233</v>
      </c>
      <c r="F288" s="5">
        <f>'Blk 1'!D300</f>
        <v>2.9</v>
      </c>
      <c r="G288" s="5">
        <f>Future!D300</f>
        <v>2.9</v>
      </c>
      <c r="I288" s="5" t="str">
        <f>'Blk 1'!E300</f>
        <v>E</v>
      </c>
      <c r="J288" s="5" t="str">
        <f>Future!E300</f>
        <v>E</v>
      </c>
      <c r="L288" s="5">
        <f>'Blk 1'!F300</f>
        <v>0</v>
      </c>
      <c r="M288">
        <f>Future!F300</f>
        <v>0</v>
      </c>
    </row>
    <row r="289" spans="1:13">
      <c r="A289" s="8">
        <v>2.56</v>
      </c>
      <c r="B289" t="s">
        <v>169</v>
      </c>
      <c r="F289" s="5">
        <f>'Blk 1'!D301</f>
        <v>2.7</v>
      </c>
      <c r="G289" s="5">
        <f>Future!D301</f>
        <v>2.7</v>
      </c>
      <c r="I289" s="5" t="str">
        <f>'Blk 1'!E301</f>
        <v>E</v>
      </c>
      <c r="J289" s="5" t="str">
        <f>Future!E301</f>
        <v>E</v>
      </c>
      <c r="L289" s="5">
        <f>'Blk 1'!F301</f>
        <v>0</v>
      </c>
      <c r="M289">
        <f>Future!F301</f>
        <v>0</v>
      </c>
    </row>
    <row r="290" spans="1:13">
      <c r="A290" s="8">
        <v>2.57</v>
      </c>
      <c r="B290" t="s">
        <v>170</v>
      </c>
      <c r="F290" s="5">
        <f>'Blk 1'!D302</f>
        <v>2.2000000000000002</v>
      </c>
      <c r="G290" s="5">
        <f>Future!D302</f>
        <v>2.2000000000000002</v>
      </c>
      <c r="I290" s="5" t="str">
        <f>'Blk 1'!E302</f>
        <v>E</v>
      </c>
      <c r="J290" s="5" t="str">
        <f>Future!E302</f>
        <v>E</v>
      </c>
      <c r="L290" s="5">
        <f>'Blk 1'!F302</f>
        <v>0</v>
      </c>
      <c r="M290">
        <f>Future!F302</f>
        <v>0</v>
      </c>
    </row>
    <row r="291" spans="1:13">
      <c r="A291" s="7">
        <v>2.6</v>
      </c>
      <c r="B291" t="s">
        <v>171</v>
      </c>
      <c r="F291" s="5">
        <f>'Blk 1'!D303</f>
        <v>103.9</v>
      </c>
      <c r="G291" s="5">
        <f>Future!D303</f>
        <v>106.2</v>
      </c>
      <c r="I291" s="5" t="str">
        <f>'Blk 1'!E303</f>
        <v>E</v>
      </c>
      <c r="J291" s="5" t="str">
        <f>Future!E303</f>
        <v>E</v>
      </c>
      <c r="L291" s="5">
        <f>'Blk 1'!F303</f>
        <v>0</v>
      </c>
      <c r="M291">
        <f>Future!F303</f>
        <v>0</v>
      </c>
    </row>
    <row r="292" spans="1:13">
      <c r="A292" s="8">
        <v>2.61</v>
      </c>
      <c r="B292" t="s">
        <v>172</v>
      </c>
      <c r="F292" s="5">
        <f>'Blk 1'!D304</f>
        <v>27.2</v>
      </c>
      <c r="G292" s="5">
        <f>Future!D304</f>
        <v>27.2</v>
      </c>
      <c r="I292" s="5" t="str">
        <f>'Blk 1'!E304</f>
        <v>E</v>
      </c>
      <c r="J292" s="5" t="str">
        <f>Future!E304</f>
        <v>E</v>
      </c>
      <c r="L292" s="5">
        <f>'Blk 1'!F304</f>
        <v>0</v>
      </c>
      <c r="M292">
        <f>Future!F304</f>
        <v>0</v>
      </c>
    </row>
    <row r="293" spans="1:13">
      <c r="A293" s="8">
        <v>2.62</v>
      </c>
      <c r="B293" t="s">
        <v>173</v>
      </c>
      <c r="F293" s="5">
        <f>'Blk 1'!D305</f>
        <v>36.4</v>
      </c>
      <c r="G293" s="5">
        <f>Future!D305</f>
        <v>36.4</v>
      </c>
      <c r="I293" s="5" t="str">
        <f>'Blk 1'!E305</f>
        <v>E</v>
      </c>
      <c r="J293" s="5" t="str">
        <f>Future!E305</f>
        <v>E</v>
      </c>
      <c r="L293" s="5">
        <f>'Blk 1'!F305</f>
        <v>0</v>
      </c>
      <c r="M293">
        <f>Future!F305</f>
        <v>0</v>
      </c>
    </row>
    <row r="294" spans="1:13">
      <c r="A294" s="9">
        <v>2.621</v>
      </c>
      <c r="B294" t="s">
        <v>234</v>
      </c>
      <c r="F294" s="5">
        <f>'Blk 1'!D306</f>
        <v>36.4</v>
      </c>
      <c r="G294" s="5">
        <f>Future!D306</f>
        <v>36.4</v>
      </c>
      <c r="I294" s="5" t="str">
        <f>'Blk 1'!E306</f>
        <v>E</v>
      </c>
      <c r="J294" s="5" t="str">
        <f>Future!E306</f>
        <v>E</v>
      </c>
      <c r="L294" s="5">
        <f>'Blk 1'!F306</f>
        <v>0</v>
      </c>
      <c r="M294">
        <f>Future!F306</f>
        <v>0</v>
      </c>
    </row>
    <row r="295" spans="1:13">
      <c r="A295" s="8">
        <v>2.63</v>
      </c>
      <c r="B295" t="s">
        <v>174</v>
      </c>
      <c r="F295" s="5">
        <f>'Blk 1'!D307</f>
        <v>40.4</v>
      </c>
      <c r="G295" s="5">
        <f>Future!D307</f>
        <v>42.7</v>
      </c>
      <c r="I295" s="5" t="str">
        <f>'Blk 1'!E307</f>
        <v>E</v>
      </c>
      <c r="J295" s="5" t="str">
        <f>Future!E307</f>
        <v>E</v>
      </c>
      <c r="L295" s="5">
        <f>'Blk 1'!F307</f>
        <v>0</v>
      </c>
      <c r="M295">
        <f>Future!F307</f>
        <v>0</v>
      </c>
    </row>
    <row r="296" spans="1:13">
      <c r="A296" s="7">
        <v>2.7</v>
      </c>
      <c r="B296" t="s">
        <v>175</v>
      </c>
      <c r="F296" s="5">
        <f>'Blk 1'!D308</f>
        <v>1.9</v>
      </c>
      <c r="G296" s="5">
        <f>Future!D308</f>
        <v>1.9</v>
      </c>
      <c r="I296" s="5" t="str">
        <f>'Blk 1'!E308</f>
        <v>E</v>
      </c>
      <c r="J296" s="5" t="str">
        <f>Future!E308</f>
        <v>E</v>
      </c>
      <c r="L296" s="5">
        <f>'Blk 1'!F308</f>
        <v>0</v>
      </c>
      <c r="M296">
        <f>Future!F308</f>
        <v>0</v>
      </c>
    </row>
    <row r="297" spans="1:13">
      <c r="A297" s="9">
        <v>2.71</v>
      </c>
      <c r="B297" t="s">
        <v>176</v>
      </c>
      <c r="F297" s="5">
        <f>'Blk 1'!D309</f>
        <v>1.9</v>
      </c>
      <c r="G297" s="5">
        <f>Future!D309</f>
        <v>1.9</v>
      </c>
      <c r="I297" s="5" t="str">
        <f>'Blk 1'!E309</f>
        <v>E</v>
      </c>
      <c r="J297" s="5" t="str">
        <f>Future!E309</f>
        <v>E</v>
      </c>
      <c r="L297" s="5">
        <f>'Blk 1'!F309</f>
        <v>0</v>
      </c>
      <c r="M297">
        <f>Future!F309</f>
        <v>0</v>
      </c>
    </row>
    <row r="298" spans="1:13">
      <c r="A298" s="3"/>
    </row>
    <row r="299" spans="1:13">
      <c r="A299" s="1">
        <v>3</v>
      </c>
      <c r="B299" t="s">
        <v>293</v>
      </c>
      <c r="C299" s="5">
        <f>'Blk 1'!C311</f>
        <v>2358.1</v>
      </c>
      <c r="D299">
        <f>Future!C311</f>
        <v>2580.6</v>
      </c>
      <c r="F299" s="5">
        <f>'Blk 1'!D311</f>
        <v>2841.5</v>
      </c>
      <c r="G299" s="5">
        <f>Future!D311</f>
        <v>2898.1</v>
      </c>
      <c r="H299" s="5"/>
      <c r="I299" s="5" t="str">
        <f>'Blk 1'!E311</f>
        <v>T</v>
      </c>
      <c r="J299" s="5" t="str">
        <f>Future!E311</f>
        <v>T</v>
      </c>
      <c r="L299" s="5">
        <f>'Blk 1'!F311</f>
        <v>0</v>
      </c>
      <c r="M299">
        <f>Future!F311</f>
        <v>0</v>
      </c>
    </row>
    <row r="300" spans="1:13">
      <c r="A300" s="7">
        <v>3.1</v>
      </c>
      <c r="B300" t="s">
        <v>236</v>
      </c>
      <c r="F300" s="5">
        <f>'Blk 1'!D314</f>
        <v>105.4</v>
      </c>
      <c r="G300" s="5">
        <f>Future!D314</f>
        <v>105.4</v>
      </c>
      <c r="I300" s="5" t="str">
        <f>'Blk 1'!E314</f>
        <v>E</v>
      </c>
      <c r="J300" s="5" t="str">
        <f>Future!E314</f>
        <v>E</v>
      </c>
      <c r="L300" s="5">
        <f>'Blk 1'!F314</f>
        <v>0</v>
      </c>
      <c r="M300">
        <f>Future!F314</f>
        <v>0</v>
      </c>
    </row>
    <row r="301" spans="1:13">
      <c r="A301" s="8">
        <v>3.11</v>
      </c>
      <c r="B301" t="s">
        <v>237</v>
      </c>
      <c r="F301" s="5">
        <f>'Blk 1'!D315</f>
        <v>105.4</v>
      </c>
      <c r="G301" s="5">
        <f>Future!D315</f>
        <v>105.4</v>
      </c>
      <c r="I301" s="5" t="str">
        <f>'Blk 1'!E315</f>
        <v>E</v>
      </c>
      <c r="J301" s="5" t="str">
        <f>Future!E315</f>
        <v>E</v>
      </c>
      <c r="L301" s="5">
        <f>'Blk 1'!F315</f>
        <v>0</v>
      </c>
      <c r="M301">
        <f>Future!F315</f>
        <v>0</v>
      </c>
    </row>
    <row r="302" spans="1:13">
      <c r="A302" s="8">
        <v>3.12</v>
      </c>
      <c r="B302" t="s">
        <v>238</v>
      </c>
      <c r="I302" s="5" t="str">
        <f>'Blk 1'!E316</f>
        <v>E</v>
      </c>
      <c r="J302" s="5" t="str">
        <f>Future!E316</f>
        <v>E</v>
      </c>
      <c r="L302" s="5">
        <f>'Blk 1'!F316</f>
        <v>0</v>
      </c>
      <c r="M302">
        <f>Future!F316</f>
        <v>0</v>
      </c>
    </row>
    <row r="303" spans="1:13">
      <c r="A303" s="8">
        <v>3.15</v>
      </c>
      <c r="B303" t="s">
        <v>239</v>
      </c>
      <c r="I303" s="5" t="str">
        <f>'Blk 1'!E317</f>
        <v>E</v>
      </c>
      <c r="J303" s="5" t="str">
        <f>Future!E317</f>
        <v>E</v>
      </c>
      <c r="L303" s="5">
        <f>'Blk 1'!F317</f>
        <v>0</v>
      </c>
      <c r="M303">
        <f>Future!F317</f>
        <v>0</v>
      </c>
    </row>
    <row r="304" spans="1:13">
      <c r="A304" s="7">
        <v>3.2</v>
      </c>
      <c r="B304" t="s">
        <v>240</v>
      </c>
      <c r="F304" s="5">
        <f>'Blk 1'!D318</f>
        <v>97.5</v>
      </c>
      <c r="G304" s="5">
        <f>Future!D318</f>
        <v>99</v>
      </c>
      <c r="I304" s="5" t="str">
        <f>'Blk 1'!E318</f>
        <v>E</v>
      </c>
      <c r="J304" s="5" t="str">
        <f>Future!E318</f>
        <v>E</v>
      </c>
      <c r="L304" s="5">
        <f>'Blk 1'!F318</f>
        <v>0</v>
      </c>
      <c r="M304">
        <f>Future!F318</f>
        <v>0</v>
      </c>
    </row>
    <row r="305" spans="1:13">
      <c r="A305" s="8">
        <v>3.21</v>
      </c>
      <c r="B305" t="s">
        <v>241</v>
      </c>
      <c r="I305" s="5" t="str">
        <f>'Blk 1'!E319</f>
        <v>E</v>
      </c>
      <c r="J305" s="5" t="str">
        <f>Future!E319</f>
        <v>E</v>
      </c>
      <c r="L305" s="5">
        <f>'Blk 1'!F319</f>
        <v>0</v>
      </c>
      <c r="M305">
        <f>Future!F319</f>
        <v>0</v>
      </c>
    </row>
    <row r="306" spans="1:13">
      <c r="A306" s="8">
        <v>3.22</v>
      </c>
      <c r="B306" t="s">
        <v>242</v>
      </c>
      <c r="F306" s="5">
        <f>'Blk 1'!D320</f>
        <v>55.9</v>
      </c>
      <c r="G306" s="5">
        <f>Future!D320</f>
        <v>57.5</v>
      </c>
      <c r="I306" s="5" t="str">
        <f>'Blk 1'!E320</f>
        <v>E</v>
      </c>
      <c r="J306" s="5" t="str">
        <f>Future!E320</f>
        <v>E</v>
      </c>
      <c r="L306" s="5">
        <f>'Blk 1'!F320</f>
        <v>0</v>
      </c>
      <c r="M306">
        <f>Future!F320</f>
        <v>0</v>
      </c>
    </row>
    <row r="307" spans="1:13">
      <c r="A307" s="8">
        <v>3.25</v>
      </c>
      <c r="B307" t="s">
        <v>243</v>
      </c>
      <c r="F307" s="5">
        <f>'Blk 1'!D321</f>
        <v>41.7</v>
      </c>
      <c r="G307" s="5">
        <f>Future!D321</f>
        <v>41.5</v>
      </c>
      <c r="I307" s="5" t="str">
        <f>'Blk 1'!E321</f>
        <v>E</v>
      </c>
      <c r="J307" s="5" t="str">
        <f>Future!E321</f>
        <v>E</v>
      </c>
      <c r="L307" s="5">
        <f>'Blk 1'!F321</f>
        <v>0</v>
      </c>
      <c r="M307">
        <f>Future!F321</f>
        <v>0</v>
      </c>
    </row>
    <row r="308" spans="1:13">
      <c r="A308" s="7">
        <v>3.3</v>
      </c>
      <c r="B308" t="s">
        <v>244</v>
      </c>
      <c r="F308" s="5">
        <f>'Blk 1'!D322</f>
        <v>184.9</v>
      </c>
      <c r="G308" s="5">
        <f>Future!D322</f>
        <v>190.5</v>
      </c>
      <c r="I308" s="5" t="str">
        <f>'Blk 1'!E322</f>
        <v>E</v>
      </c>
      <c r="J308" s="5" t="str">
        <f>Future!E322</f>
        <v>E</v>
      </c>
      <c r="L308" s="5">
        <f>'Blk 1'!F322</f>
        <v>0</v>
      </c>
      <c r="M308">
        <f>Future!F322</f>
        <v>0</v>
      </c>
    </row>
    <row r="309" spans="1:13">
      <c r="A309" s="9">
        <v>3.3010000000000002</v>
      </c>
      <c r="B309" t="s">
        <v>245</v>
      </c>
      <c r="F309" s="5">
        <f>'Blk 1'!D323</f>
        <v>22</v>
      </c>
      <c r="G309" s="5">
        <f>Future!D323</f>
        <v>22</v>
      </c>
      <c r="I309" s="5" t="str">
        <f>'Blk 1'!E323</f>
        <v>E</v>
      </c>
      <c r="J309" s="5" t="str">
        <f>Future!E323</f>
        <v>E</v>
      </c>
      <c r="L309" s="5">
        <f>'Blk 1'!F323</f>
        <v>0</v>
      </c>
      <c r="M309">
        <f>Future!F323</f>
        <v>0</v>
      </c>
    </row>
    <row r="310" spans="1:13">
      <c r="A310" s="9">
        <v>3.302</v>
      </c>
      <c r="B310" t="s">
        <v>246</v>
      </c>
      <c r="F310" s="5">
        <f>'Blk 1'!D324</f>
        <v>50.5</v>
      </c>
      <c r="G310" s="5">
        <f>Future!D324</f>
        <v>50.5</v>
      </c>
      <c r="I310" s="5" t="str">
        <f>'Blk 1'!E324</f>
        <v>E</v>
      </c>
      <c r="J310" s="5" t="str">
        <f>Future!E324</f>
        <v>E</v>
      </c>
      <c r="L310" s="5">
        <f>'Blk 1'!F324</f>
        <v>0</v>
      </c>
      <c r="M310">
        <f>Future!F324</f>
        <v>0</v>
      </c>
    </row>
    <row r="311" spans="1:13">
      <c r="A311" s="9">
        <v>3.3029999999999999</v>
      </c>
      <c r="B311" t="s">
        <v>247</v>
      </c>
      <c r="F311" s="5">
        <f>'Blk 1'!D325</f>
        <v>31</v>
      </c>
      <c r="G311" s="5">
        <f>Future!D325</f>
        <v>31</v>
      </c>
      <c r="I311" s="5" t="str">
        <f>'Blk 1'!E325</f>
        <v>E</v>
      </c>
      <c r="J311" s="5" t="str">
        <f>Future!E325</f>
        <v>E</v>
      </c>
      <c r="L311" s="5">
        <f>'Blk 1'!F325</f>
        <v>0</v>
      </c>
      <c r="M311">
        <f>Future!F325</f>
        <v>0</v>
      </c>
    </row>
    <row r="312" spans="1:13">
      <c r="A312" s="9">
        <v>3.3039999999999998</v>
      </c>
      <c r="B312" t="s">
        <v>248</v>
      </c>
      <c r="F312" s="5">
        <f>'Blk 1'!D326</f>
        <v>44.4</v>
      </c>
      <c r="G312" s="5">
        <f>Future!D326</f>
        <v>44.4</v>
      </c>
      <c r="I312" s="5" t="str">
        <f>'Blk 1'!E326</f>
        <v>E</v>
      </c>
      <c r="J312" s="5" t="str">
        <f>Future!E326</f>
        <v>E</v>
      </c>
      <c r="L312" s="5">
        <f>'Blk 1'!F326</f>
        <v>0</v>
      </c>
      <c r="M312">
        <f>Future!F326</f>
        <v>0</v>
      </c>
    </row>
    <row r="313" spans="1:13">
      <c r="A313" s="9">
        <v>3.3050000000000002</v>
      </c>
      <c r="B313" t="s">
        <v>249</v>
      </c>
      <c r="F313" s="5">
        <f>'Blk 1'!D327</f>
        <v>13.4</v>
      </c>
      <c r="G313" s="5">
        <f>Future!D327</f>
        <v>13.4</v>
      </c>
      <c r="I313" s="5" t="str">
        <f>'Blk 1'!E327</f>
        <v>E</v>
      </c>
      <c r="J313" s="5" t="str">
        <f>Future!E327</f>
        <v>E</v>
      </c>
      <c r="L313" s="5">
        <f>'Blk 1'!F327</f>
        <v>0</v>
      </c>
      <c r="M313">
        <f>Future!F327</f>
        <v>0</v>
      </c>
    </row>
    <row r="314" spans="1:13">
      <c r="A314" s="9">
        <v>3.306</v>
      </c>
      <c r="B314" t="s">
        <v>250</v>
      </c>
      <c r="F314" s="5">
        <f>'Blk 1'!D328</f>
        <v>23.6</v>
      </c>
      <c r="G314" s="5">
        <f>Future!D328</f>
        <v>29.2</v>
      </c>
      <c r="I314" s="5" t="str">
        <f>'Blk 1'!E328</f>
        <v>E</v>
      </c>
      <c r="J314" s="5" t="str">
        <f>Future!E328</f>
        <v>E</v>
      </c>
      <c r="L314" s="5">
        <f>'Blk 1'!F328</f>
        <v>0</v>
      </c>
      <c r="M314">
        <f>Future!F328</f>
        <v>0</v>
      </c>
    </row>
    <row r="315" spans="1:13">
      <c r="A315" s="9">
        <v>3.3069999999999999</v>
      </c>
      <c r="B315" t="s">
        <v>251</v>
      </c>
      <c r="I315" s="5" t="str">
        <f>'Blk 1'!E329</f>
        <v>E</v>
      </c>
      <c r="J315" s="5" t="str">
        <f>Future!E329</f>
        <v>E</v>
      </c>
      <c r="L315" s="5">
        <f>'Blk 1'!F329</f>
        <v>0</v>
      </c>
      <c r="M315">
        <f>Future!F329</f>
        <v>0</v>
      </c>
    </row>
    <row r="316" spans="1:13">
      <c r="A316" s="9">
        <v>3.3079999999999998</v>
      </c>
      <c r="B316" t="s">
        <v>252</v>
      </c>
      <c r="I316" s="5" t="str">
        <f>'Blk 1'!E330</f>
        <v>E</v>
      </c>
      <c r="J316" s="5" t="str">
        <f>Future!E330</f>
        <v>E</v>
      </c>
      <c r="L316" s="5">
        <f>'Blk 1'!F330</f>
        <v>0</v>
      </c>
      <c r="M316">
        <f>Future!F330</f>
        <v>0</v>
      </c>
    </row>
    <row r="317" spans="1:13">
      <c r="A317" s="9">
        <v>3.3090000000000002</v>
      </c>
      <c r="B317" t="s">
        <v>253</v>
      </c>
      <c r="I317" s="5" t="str">
        <f>'Blk 1'!E331</f>
        <v>E</v>
      </c>
      <c r="J317" s="5" t="str">
        <f>Future!E331</f>
        <v>E</v>
      </c>
      <c r="L317" s="5">
        <f>'Blk 1'!F331</f>
        <v>0</v>
      </c>
      <c r="M317">
        <f>Future!F331</f>
        <v>0</v>
      </c>
    </row>
    <row r="318" spans="1:13">
      <c r="A318" s="8">
        <v>3.31</v>
      </c>
      <c r="B318" t="s">
        <v>254</v>
      </c>
      <c r="I318" s="5" t="str">
        <f>'Blk 1'!E332</f>
        <v>E</v>
      </c>
      <c r="J318" s="5" t="str">
        <f>Future!E332</f>
        <v>E</v>
      </c>
      <c r="L318" s="5">
        <f>'Blk 1'!F332</f>
        <v>0</v>
      </c>
      <c r="M318">
        <f>Future!F332</f>
        <v>0</v>
      </c>
    </row>
    <row r="319" spans="1:13">
      <c r="A319" s="7">
        <v>3.5</v>
      </c>
      <c r="B319" t="s">
        <v>255</v>
      </c>
      <c r="F319" s="5">
        <f>SUM('Blk 1'!D333:D334)</f>
        <v>100.5</v>
      </c>
      <c r="G319" s="5">
        <f>SUM(Future!D333:E334)</f>
        <v>102.7</v>
      </c>
      <c r="I319" s="5" t="str">
        <f>'Blk 1'!E333</f>
        <v>D</v>
      </c>
      <c r="J319" s="5" t="str">
        <f>Future!E333</f>
        <v>D</v>
      </c>
      <c r="L319" s="5">
        <f>'Blk 1'!F333</f>
        <v>0</v>
      </c>
      <c r="M319">
        <f>Future!F333</f>
        <v>0</v>
      </c>
    </row>
    <row r="320" spans="1:13">
      <c r="A320" s="8">
        <v>3.51</v>
      </c>
      <c r="B320" t="s">
        <v>256</v>
      </c>
      <c r="F320" s="5">
        <f>'Blk 1'!D335</f>
        <v>59.4</v>
      </c>
      <c r="G320" s="5">
        <f>Future!D335</f>
        <v>61.7</v>
      </c>
      <c r="I320" s="5" t="str">
        <f>'Blk 1'!E335</f>
        <v>E</v>
      </c>
      <c r="J320" s="5" t="str">
        <f>Future!E335</f>
        <v>E</v>
      </c>
      <c r="L320" s="5">
        <f>'Blk 1'!F335</f>
        <v>0</v>
      </c>
      <c r="M320">
        <f>Future!F335</f>
        <v>0</v>
      </c>
    </row>
    <row r="321" spans="1:13">
      <c r="A321" s="8">
        <v>3.52</v>
      </c>
      <c r="B321" t="s">
        <v>257</v>
      </c>
      <c r="I321" s="5" t="str">
        <f>'Blk 1'!E336</f>
        <v>E</v>
      </c>
      <c r="J321" s="5" t="str">
        <f>Future!E336</f>
        <v>E</v>
      </c>
      <c r="L321" s="5">
        <f>'Blk 1'!F336</f>
        <v>0</v>
      </c>
      <c r="M321">
        <f>Future!F336</f>
        <v>0</v>
      </c>
    </row>
    <row r="322" spans="1:13">
      <c r="A322" s="8">
        <v>3.53</v>
      </c>
      <c r="B322" t="s">
        <v>258</v>
      </c>
      <c r="F322" s="5">
        <f>SUM('Blk 1'!D337:D338)</f>
        <v>41.1</v>
      </c>
      <c r="G322" s="5">
        <f>SUM(Future!D337:E338)</f>
        <v>41.1</v>
      </c>
      <c r="I322" s="5" t="str">
        <f>'Blk 1'!E337</f>
        <v>D</v>
      </c>
      <c r="J322" s="5" t="str">
        <f>Future!E337</f>
        <v>D</v>
      </c>
      <c r="L322" s="5">
        <f>'Blk 1'!F337</f>
        <v>0</v>
      </c>
      <c r="M322">
        <f>Future!F337</f>
        <v>0</v>
      </c>
    </row>
    <row r="323" spans="1:13">
      <c r="A323" s="8">
        <v>3.54</v>
      </c>
      <c r="B323" t="s">
        <v>259</v>
      </c>
      <c r="I323" s="5" t="str">
        <f>'Blk 1'!E339</f>
        <v>E</v>
      </c>
      <c r="J323" s="5" t="str">
        <f>Future!E339</f>
        <v>E</v>
      </c>
      <c r="L323" s="5">
        <f>'Blk 1'!F339</f>
        <v>0</v>
      </c>
      <c r="M323">
        <f>Future!F339</f>
        <v>0</v>
      </c>
    </row>
    <row r="324" spans="1:13">
      <c r="A324" s="7">
        <v>3.6</v>
      </c>
      <c r="B324" t="s">
        <v>260</v>
      </c>
      <c r="F324" s="5">
        <f>'Blk 1'!D340</f>
        <v>221.6</v>
      </c>
      <c r="G324" s="5">
        <f>Future!D340</f>
        <v>232.9</v>
      </c>
      <c r="I324" s="5" t="str">
        <f>'Blk 1'!E340</f>
        <v>E</v>
      </c>
      <c r="J324" s="5" t="str">
        <f>Future!E340</f>
        <v>E</v>
      </c>
      <c r="L324" s="5">
        <f>'Blk 1'!F340</f>
        <v>0</v>
      </c>
      <c r="M324">
        <f>Future!F340</f>
        <v>0</v>
      </c>
    </row>
    <row r="325" spans="1:13">
      <c r="A325" s="7">
        <v>3.61</v>
      </c>
      <c r="B325" t="s">
        <v>247</v>
      </c>
      <c r="F325" s="5">
        <f>'Blk 1'!D341</f>
        <v>160.4</v>
      </c>
      <c r="G325" s="5">
        <f>Future!D341</f>
        <v>159.9</v>
      </c>
      <c r="I325" s="5" t="str">
        <f>'Blk 1'!E341</f>
        <v>E</v>
      </c>
      <c r="J325" s="5" t="str">
        <f>Future!E341</f>
        <v>E</v>
      </c>
      <c r="L325" s="5">
        <f>'Blk 1'!F341</f>
        <v>0</v>
      </c>
      <c r="M325">
        <f>Future!F341</f>
        <v>0</v>
      </c>
    </row>
    <row r="326" spans="1:13">
      <c r="A326" s="9">
        <v>3.6110000000000002</v>
      </c>
      <c r="B326" t="s">
        <v>261</v>
      </c>
      <c r="F326" s="5">
        <f>'Blk 1'!D342</f>
        <v>22.5</v>
      </c>
      <c r="G326" s="5">
        <f>Future!D342</f>
        <v>22.3</v>
      </c>
      <c r="I326" s="5" t="str">
        <f>'Blk 1'!E342</f>
        <v>E</v>
      </c>
      <c r="J326" s="5" t="str">
        <f>Future!E342</f>
        <v>E</v>
      </c>
      <c r="L326" s="5">
        <f>'Blk 1'!F342</f>
        <v>0</v>
      </c>
      <c r="M326">
        <f>Future!F342</f>
        <v>0</v>
      </c>
    </row>
    <row r="327" spans="1:13">
      <c r="A327" s="9">
        <v>3.6120000000000001</v>
      </c>
      <c r="B327" t="s">
        <v>262</v>
      </c>
      <c r="F327" s="5">
        <f>'Blk 1'!D343</f>
        <v>53</v>
      </c>
      <c r="G327" s="5">
        <f>Future!D343</f>
        <v>52.9</v>
      </c>
      <c r="I327" s="5" t="str">
        <f>'Blk 1'!E343</f>
        <v>E</v>
      </c>
      <c r="J327" s="5" t="str">
        <f>Future!E343</f>
        <v>E</v>
      </c>
      <c r="L327" s="5">
        <f>'Blk 1'!F343</f>
        <v>0</v>
      </c>
      <c r="M327">
        <f>Future!F343</f>
        <v>0</v>
      </c>
    </row>
    <row r="328" spans="1:13">
      <c r="A328" s="9">
        <v>3.613</v>
      </c>
      <c r="B328" t="s">
        <v>263</v>
      </c>
      <c r="F328" s="5">
        <f>'Blk 1'!D344</f>
        <v>74.5</v>
      </c>
      <c r="G328" s="5">
        <f>Future!D344</f>
        <v>74.400000000000006</v>
      </c>
      <c r="I328" s="5" t="str">
        <f>'Blk 1'!E344</f>
        <v>E</v>
      </c>
      <c r="J328" s="5" t="str">
        <f>Future!E344</f>
        <v>E</v>
      </c>
      <c r="L328" s="5">
        <f>'Blk 1'!F344</f>
        <v>0</v>
      </c>
      <c r="M328">
        <f>Future!F344</f>
        <v>0</v>
      </c>
    </row>
    <row r="329" spans="1:13">
      <c r="A329" s="9">
        <v>3.6139999999999999</v>
      </c>
      <c r="B329" t="s">
        <v>264</v>
      </c>
      <c r="F329" s="5">
        <f>'Blk 1'!D345</f>
        <v>10.1</v>
      </c>
      <c r="G329" s="5">
        <f>Future!D345</f>
        <v>10.1</v>
      </c>
      <c r="I329" s="5" t="str">
        <f>'Blk 1'!E345</f>
        <v>E</v>
      </c>
      <c r="J329" s="5" t="str">
        <f>Future!E345</f>
        <v>E</v>
      </c>
      <c r="L329" s="5">
        <f>'Blk 1'!F345</f>
        <v>0</v>
      </c>
      <c r="M329">
        <f>Future!F345</f>
        <v>0</v>
      </c>
    </row>
    <row r="330" spans="1:13">
      <c r="A330" s="8">
        <v>3.62</v>
      </c>
      <c r="B330" t="s">
        <v>265</v>
      </c>
      <c r="F330" s="5">
        <f>'Blk 1'!D346</f>
        <v>49</v>
      </c>
      <c r="G330" s="5">
        <f>Future!D346</f>
        <v>60.6</v>
      </c>
      <c r="I330" s="5" t="str">
        <f>'Blk 1'!E346</f>
        <v>E</v>
      </c>
      <c r="J330" s="5" t="str">
        <f>Future!E346</f>
        <v>E</v>
      </c>
      <c r="L330" s="5">
        <f>'Blk 1'!F346</f>
        <v>0</v>
      </c>
      <c r="M330">
        <f>Future!F346</f>
        <v>0</v>
      </c>
    </row>
    <row r="331" spans="1:13">
      <c r="A331" s="8">
        <v>3.63</v>
      </c>
      <c r="B331" t="s">
        <v>266</v>
      </c>
      <c r="F331" s="5">
        <f>'Blk 1'!D347</f>
        <v>12.4</v>
      </c>
      <c r="G331" s="5">
        <f>Future!D347</f>
        <v>12.4</v>
      </c>
      <c r="I331" s="5" t="str">
        <f>'Blk 1'!E347</f>
        <v>E</v>
      </c>
      <c r="J331" s="5" t="str">
        <f>Future!E347</f>
        <v>E</v>
      </c>
      <c r="L331" s="5">
        <f>'Blk 1'!F347</f>
        <v>0</v>
      </c>
      <c r="M331">
        <f>Future!F347</f>
        <v>0</v>
      </c>
    </row>
    <row r="332" spans="1:13">
      <c r="A332" s="8">
        <v>3.64</v>
      </c>
      <c r="B332" t="s">
        <v>267</v>
      </c>
      <c r="I332" s="5" t="str">
        <f>'Blk 1'!E348</f>
        <v>E</v>
      </c>
      <c r="J332" s="5" t="str">
        <f>Future!E348</f>
        <v>E</v>
      </c>
      <c r="L332" s="5">
        <f>'Blk 1'!F348</f>
        <v>0</v>
      </c>
      <c r="M332">
        <f>Future!F348</f>
        <v>0</v>
      </c>
    </row>
    <row r="333" spans="1:13">
      <c r="A333" s="7">
        <v>3.7</v>
      </c>
      <c r="B333" t="s">
        <v>80</v>
      </c>
      <c r="F333" s="5">
        <f>'Blk 1'!D349</f>
        <v>521.20000000000005</v>
      </c>
      <c r="G333" s="5">
        <f>Future!D349</f>
        <v>556.1</v>
      </c>
      <c r="I333" s="5" t="str">
        <f>'Blk 1'!E349</f>
        <v>E</v>
      </c>
      <c r="J333" s="5" t="str">
        <f>Future!E349</f>
        <v>E</v>
      </c>
      <c r="L333" s="5">
        <f>'Blk 1'!F349</f>
        <v>0</v>
      </c>
      <c r="M333">
        <f>Future!F349</f>
        <v>0</v>
      </c>
    </row>
    <row r="334" spans="1:13">
      <c r="A334" s="8">
        <v>3.71</v>
      </c>
      <c r="B334" t="s">
        <v>248</v>
      </c>
      <c r="F334" s="5">
        <f>'Blk 1'!D350</f>
        <v>372.3</v>
      </c>
      <c r="G334" s="5">
        <f>Future!D350</f>
        <v>396.5</v>
      </c>
      <c r="I334" s="5" t="str">
        <f>'Blk 1'!E350</f>
        <v>E</v>
      </c>
      <c r="J334" s="5" t="str">
        <f>Future!E350</f>
        <v>E</v>
      </c>
      <c r="L334" s="5">
        <f>'Blk 1'!F350</f>
        <v>0</v>
      </c>
      <c r="M334">
        <f>Future!F350</f>
        <v>0</v>
      </c>
    </row>
    <row r="335" spans="1:13">
      <c r="A335" s="9">
        <v>3.7109999999999999</v>
      </c>
      <c r="B335" t="s">
        <v>268</v>
      </c>
      <c r="F335" s="5">
        <f>'Blk 1'!D351</f>
        <v>40.700000000000003</v>
      </c>
      <c r="G335" s="5">
        <f>Future!D351</f>
        <v>43.7</v>
      </c>
      <c r="I335" s="5" t="str">
        <f>'Blk 1'!E351</f>
        <v>E</v>
      </c>
      <c r="J335" s="5" t="str">
        <f>Future!E351</f>
        <v>E</v>
      </c>
      <c r="L335" s="5">
        <f>'Blk 1'!F351</f>
        <v>0</v>
      </c>
      <c r="M335">
        <f>Future!F351</f>
        <v>0</v>
      </c>
    </row>
    <row r="336" spans="1:13">
      <c r="A336" s="9">
        <v>3.7120000000000002</v>
      </c>
      <c r="B336" t="s">
        <v>269</v>
      </c>
      <c r="F336" s="5">
        <f>'Blk 1'!D352</f>
        <v>13.6</v>
      </c>
      <c r="G336" s="5">
        <f>Future!D352</f>
        <v>13.6</v>
      </c>
      <c r="I336" s="5" t="str">
        <f>'Blk 1'!E352</f>
        <v>E</v>
      </c>
      <c r="J336" s="5" t="str">
        <f>Future!E352</f>
        <v>E</v>
      </c>
      <c r="L336" s="5">
        <f>'Blk 1'!F352</f>
        <v>0</v>
      </c>
      <c r="M336">
        <f>Future!F352</f>
        <v>0</v>
      </c>
    </row>
    <row r="337" spans="1:13">
      <c r="A337" s="9">
        <v>3.7130000000000001</v>
      </c>
      <c r="B337" t="s">
        <v>270</v>
      </c>
      <c r="F337" s="5">
        <f>'Blk 1'!D353</f>
        <v>261</v>
      </c>
      <c r="G337" s="5">
        <f>Future!D353</f>
        <v>279.8</v>
      </c>
      <c r="I337" s="5" t="str">
        <f>'Blk 1'!E353</f>
        <v>E</v>
      </c>
      <c r="J337" s="5" t="str">
        <f>Future!E353</f>
        <v>E</v>
      </c>
      <c r="L337" s="5">
        <f>'Blk 1'!F353</f>
        <v>0</v>
      </c>
      <c r="M337">
        <f>Future!F353</f>
        <v>0</v>
      </c>
    </row>
    <row r="338" spans="1:13">
      <c r="A338" s="9">
        <v>3.714</v>
      </c>
      <c r="B338" t="s">
        <v>271</v>
      </c>
      <c r="F338" s="5">
        <f>'Blk 1'!D354</f>
        <v>10.4</v>
      </c>
      <c r="G338" s="5">
        <f>Future!D354</f>
        <v>11.1</v>
      </c>
      <c r="I338" s="5" t="str">
        <f>'Blk 1'!E354</f>
        <v>E</v>
      </c>
      <c r="J338" s="5" t="str">
        <f>Future!E354</f>
        <v>E</v>
      </c>
      <c r="L338" s="5">
        <f>'Blk 1'!F354</f>
        <v>0</v>
      </c>
      <c r="M338">
        <f>Future!F354</f>
        <v>0</v>
      </c>
    </row>
    <row r="339" spans="1:13">
      <c r="A339" s="9">
        <v>3.7149999999999999</v>
      </c>
      <c r="B339" t="s">
        <v>272</v>
      </c>
      <c r="F339" s="5">
        <f>'Blk 1'!D355</f>
        <v>46.4</v>
      </c>
      <c r="G339" s="5">
        <f>Future!D355</f>
        <v>48.1</v>
      </c>
      <c r="I339" s="5" t="str">
        <f>'Blk 1'!E355</f>
        <v>E</v>
      </c>
      <c r="J339" s="5" t="str">
        <f>Future!E355</f>
        <v>E</v>
      </c>
      <c r="L339" s="5">
        <f>'Blk 1'!F355</f>
        <v>0</v>
      </c>
      <c r="M339">
        <f>Future!F355</f>
        <v>0</v>
      </c>
    </row>
    <row r="340" spans="1:13">
      <c r="A340" s="8">
        <v>3.72</v>
      </c>
      <c r="B340" t="s">
        <v>247</v>
      </c>
      <c r="F340" s="5">
        <f>'Blk 1'!D356</f>
        <v>8.6</v>
      </c>
      <c r="G340" s="5">
        <f>Future!D356</f>
        <v>9.1</v>
      </c>
      <c r="I340" s="5" t="str">
        <f>'Blk 1'!E356</f>
        <v>E</v>
      </c>
      <c r="J340" s="5" t="str">
        <f>Future!E356</f>
        <v>E</v>
      </c>
      <c r="L340" s="5">
        <f>'Blk 1'!F356</f>
        <v>0</v>
      </c>
      <c r="M340">
        <f>Future!F356</f>
        <v>0</v>
      </c>
    </row>
    <row r="341" spans="1:13">
      <c r="A341" s="8">
        <v>3.73</v>
      </c>
      <c r="B341" t="s">
        <v>250</v>
      </c>
      <c r="F341" s="5">
        <f>'Blk 1'!D357</f>
        <v>12</v>
      </c>
      <c r="G341" s="5">
        <f>Future!D357</f>
        <v>12.8</v>
      </c>
      <c r="I341" s="5" t="str">
        <f>'Blk 1'!E357</f>
        <v>E</v>
      </c>
      <c r="J341" s="5" t="str">
        <f>Future!E357</f>
        <v>E</v>
      </c>
      <c r="L341" s="5">
        <f>'Blk 1'!F357</f>
        <v>0</v>
      </c>
      <c r="M341">
        <f>Future!F357</f>
        <v>0</v>
      </c>
    </row>
    <row r="342" spans="1:13">
      <c r="A342" s="8">
        <v>3.74</v>
      </c>
      <c r="B342" t="s">
        <v>273</v>
      </c>
      <c r="F342" s="5">
        <f>'Blk 1'!D358</f>
        <v>106</v>
      </c>
      <c r="G342" s="5">
        <f>Future!D358</f>
        <v>113.7</v>
      </c>
      <c r="I342" s="5" t="str">
        <f>'Blk 1'!E358</f>
        <v>E</v>
      </c>
      <c r="J342" s="5" t="str">
        <f>Future!E358</f>
        <v>E</v>
      </c>
      <c r="L342" s="5">
        <f>'Blk 1'!F358</f>
        <v>0</v>
      </c>
      <c r="M342">
        <f>Future!F358</f>
        <v>0</v>
      </c>
    </row>
    <row r="343" spans="1:13">
      <c r="A343" s="8">
        <v>3.75</v>
      </c>
      <c r="B343" t="s">
        <v>251</v>
      </c>
      <c r="F343" s="5">
        <f>'Blk 1'!D359</f>
        <v>7.5</v>
      </c>
      <c r="G343" s="5">
        <f>Future!D359</f>
        <v>8.1</v>
      </c>
      <c r="I343" s="5" t="str">
        <f>'Blk 1'!E359</f>
        <v>E</v>
      </c>
      <c r="J343" s="5" t="str">
        <f>Future!E359</f>
        <v>E</v>
      </c>
      <c r="L343" s="5">
        <f>'Blk 1'!F359</f>
        <v>0</v>
      </c>
      <c r="M343">
        <f>Future!F359</f>
        <v>0</v>
      </c>
    </row>
    <row r="344" spans="1:13">
      <c r="A344" s="8">
        <v>3.76</v>
      </c>
      <c r="B344" t="s">
        <v>294</v>
      </c>
      <c r="F344" s="5">
        <f>'Blk 1'!D360</f>
        <v>8.9</v>
      </c>
      <c r="G344" s="5">
        <f>Future!D360</f>
        <v>9.5</v>
      </c>
      <c r="I344" s="5" t="str">
        <f>'Blk 1'!E360</f>
        <v>E</v>
      </c>
      <c r="J344" s="5" t="str">
        <f>Future!E360</f>
        <v>E</v>
      </c>
      <c r="L344" s="5">
        <f>'Blk 1'!F360</f>
        <v>0</v>
      </c>
      <c r="M344">
        <f>Future!F360</f>
        <v>0</v>
      </c>
    </row>
    <row r="345" spans="1:13">
      <c r="A345" s="8">
        <v>3.78</v>
      </c>
      <c r="B345" t="s">
        <v>274</v>
      </c>
      <c r="F345" s="5">
        <f>'Blk 1'!D361</f>
        <v>5.7</v>
      </c>
      <c r="G345" s="5">
        <f>Future!D361</f>
        <v>6</v>
      </c>
      <c r="I345" s="5" t="str">
        <f>'Blk 1'!E361</f>
        <v>E</v>
      </c>
      <c r="J345" s="5" t="str">
        <f>Future!E361</f>
        <v>E</v>
      </c>
      <c r="L345" s="5">
        <f>'Blk 1'!F361</f>
        <v>0</v>
      </c>
      <c r="M345">
        <f>Future!F361</f>
        <v>0</v>
      </c>
    </row>
    <row r="346" spans="1:13">
      <c r="A346" s="7">
        <v>3.8</v>
      </c>
      <c r="B346" t="s">
        <v>275</v>
      </c>
      <c r="F346" s="5">
        <f>SUM('Blk 1'!D362:D363)</f>
        <v>1591.5</v>
      </c>
      <c r="G346" s="5">
        <f>SUM(Future!D362:E363)</f>
        <v>1591.5</v>
      </c>
      <c r="I346" s="5" t="str">
        <f>'Blk 1'!E362</f>
        <v>D</v>
      </c>
      <c r="J346" s="5" t="str">
        <f>Future!E362</f>
        <v>D</v>
      </c>
      <c r="L346" s="5">
        <f>'Blk 1'!F362</f>
        <v>0</v>
      </c>
      <c r="M346">
        <f>Future!F362</f>
        <v>0</v>
      </c>
    </row>
    <row r="347" spans="1:13">
      <c r="A347" s="8">
        <v>3.82</v>
      </c>
      <c r="B347" t="s">
        <v>276</v>
      </c>
      <c r="F347" s="5">
        <f>SUM('Blk 1'!D364:D365)</f>
        <v>1591.5</v>
      </c>
      <c r="G347" s="5">
        <f>SUM(Future!D364:E365)</f>
        <v>1591.5</v>
      </c>
      <c r="I347" s="5" t="str">
        <f>'Blk 1'!E364</f>
        <v>D</v>
      </c>
      <c r="J347" s="5" t="str">
        <f>Future!E364</f>
        <v>D</v>
      </c>
      <c r="L347" s="5">
        <f>'Blk 1'!F364</f>
        <v>0</v>
      </c>
      <c r="M347">
        <f>Future!F364</f>
        <v>0</v>
      </c>
    </row>
    <row r="348" spans="1:13">
      <c r="A348" s="9">
        <v>3.8210000000000002</v>
      </c>
      <c r="B348" t="s">
        <v>277</v>
      </c>
      <c r="F348" s="5">
        <f>SUM('Blk 1'!D366:D367)</f>
        <v>1574.5</v>
      </c>
      <c r="G348" s="5">
        <f>SUM(Future!D366:E367)</f>
        <v>1574.5</v>
      </c>
      <c r="I348" s="5" t="str">
        <f>'Blk 1'!E366</f>
        <v>D</v>
      </c>
      <c r="J348" s="5" t="str">
        <f>Future!E366</f>
        <v>D</v>
      </c>
      <c r="L348" s="5">
        <f>'Blk 1'!F366</f>
        <v>0</v>
      </c>
      <c r="M348">
        <f>Future!F366</f>
        <v>0</v>
      </c>
    </row>
    <row r="349" spans="1:13">
      <c r="A349" s="9">
        <v>3.8220000000000001</v>
      </c>
      <c r="B349" t="s">
        <v>278</v>
      </c>
      <c r="F349" s="5">
        <f>SUM('Blk 1'!D368:D369)</f>
        <v>17.100000000000001</v>
      </c>
      <c r="G349" s="5">
        <f>SUM(Future!D368:E369)</f>
        <v>17.100000000000001</v>
      </c>
      <c r="I349" s="5" t="str">
        <f>'Blk 1'!E368</f>
        <v>D</v>
      </c>
      <c r="J349" s="5" t="str">
        <f>Future!E368</f>
        <v>D</v>
      </c>
      <c r="L349" s="5">
        <f>'Blk 1'!F368</f>
        <v>0</v>
      </c>
      <c r="M349">
        <f>Future!F368</f>
        <v>0</v>
      </c>
    </row>
    <row r="350" spans="1:13">
      <c r="A350" s="7">
        <v>3.9</v>
      </c>
      <c r="B350" t="s">
        <v>279</v>
      </c>
      <c r="C350" s="5">
        <f>'Blk 1'!C370</f>
        <v>2358.1</v>
      </c>
      <c r="D350">
        <f>Future!C370</f>
        <v>2580.6</v>
      </c>
      <c r="F350" s="5">
        <f>'Blk 1'!D370</f>
        <v>18.5</v>
      </c>
      <c r="G350" s="5">
        <f>Future!D370</f>
        <v>19.8</v>
      </c>
      <c r="H350" s="6"/>
      <c r="I350" s="5" t="str">
        <f>'Blk 1'!E370</f>
        <v>E</v>
      </c>
      <c r="J350" s="5" t="str">
        <f>Future!E370</f>
        <v>E</v>
      </c>
      <c r="L350" s="5">
        <f>'Blk 1'!F370</f>
        <v>0</v>
      </c>
      <c r="M350">
        <f>Future!F370</f>
        <v>0</v>
      </c>
    </row>
    <row r="351" spans="1:13">
      <c r="A351" s="8">
        <v>3.91</v>
      </c>
      <c r="B351" t="s">
        <v>280</v>
      </c>
      <c r="C351" s="5">
        <f>'Blk 1'!C371</f>
        <v>1959.3</v>
      </c>
      <c r="D351">
        <f>Future!C371</f>
        <v>2181.8000000000002</v>
      </c>
      <c r="I351" s="5" t="str">
        <f>'Blk 1'!E371</f>
        <v>E</v>
      </c>
      <c r="J351" s="5" t="str">
        <f>Future!E371</f>
        <v>E</v>
      </c>
      <c r="L351" s="5">
        <f>'Blk 1'!F371</f>
        <v>0</v>
      </c>
      <c r="M351">
        <f>Future!F371</f>
        <v>0</v>
      </c>
    </row>
    <row r="352" spans="1:13">
      <c r="A352" s="9">
        <v>3.911</v>
      </c>
      <c r="B352" t="s">
        <v>281</v>
      </c>
      <c r="C352" s="5">
        <f>'Blk 1'!C372</f>
        <v>1959.3</v>
      </c>
      <c r="D352">
        <f>Future!C372</f>
        <v>2181.8000000000002</v>
      </c>
      <c r="I352" s="5" t="str">
        <f>'Blk 1'!E372</f>
        <v>E</v>
      </c>
      <c r="J352" s="5" t="str">
        <f>Future!E372</f>
        <v>E</v>
      </c>
      <c r="L352" s="5">
        <f>'Blk 1'!F372</f>
        <v>0</v>
      </c>
      <c r="M352">
        <f>Future!F372</f>
        <v>0</v>
      </c>
    </row>
    <row r="353" spans="1:13">
      <c r="A353" s="10">
        <v>3.9110100000000001</v>
      </c>
      <c r="B353" t="s">
        <v>282</v>
      </c>
      <c r="C353" s="5">
        <f>'Blk 1'!C373</f>
        <v>1535.5</v>
      </c>
      <c r="D353">
        <f>Future!C373</f>
        <v>1709</v>
      </c>
      <c r="I353" s="5" t="str">
        <f>'Blk 1'!E373</f>
        <v>E</v>
      </c>
      <c r="J353" s="5" t="str">
        <f>Future!E373</f>
        <v>E</v>
      </c>
      <c r="L353" s="5">
        <f>'Blk 1'!F373</f>
        <v>0</v>
      </c>
      <c r="M353">
        <f>Future!F373</f>
        <v>0</v>
      </c>
    </row>
    <row r="354" spans="1:13">
      <c r="A354" s="10">
        <v>3.9110399999999998</v>
      </c>
      <c r="B354" t="s">
        <v>283</v>
      </c>
      <c r="C354" s="5">
        <f>'Blk 1'!C374</f>
        <v>423.8</v>
      </c>
      <c r="D354">
        <f>Future!C374</f>
        <v>471</v>
      </c>
      <c r="I354" s="5" t="str">
        <f>'Blk 1'!E374</f>
        <v>E</v>
      </c>
      <c r="J354" s="5" t="str">
        <f>Future!E374</f>
        <v>E</v>
      </c>
      <c r="L354" s="5">
        <f>'Blk 1'!F374</f>
        <v>0</v>
      </c>
      <c r="M354">
        <f>Future!F374</f>
        <v>0</v>
      </c>
    </row>
    <row r="355" spans="1:13">
      <c r="A355" s="9">
        <v>3.9140000000000001</v>
      </c>
      <c r="B355" t="s">
        <v>284</v>
      </c>
      <c r="I355" s="5" t="str">
        <f>'Blk 1'!E375</f>
        <v>E</v>
      </c>
      <c r="J355" s="5" t="str">
        <f>Future!E375</f>
        <v>E</v>
      </c>
      <c r="L355" s="5">
        <f>'Blk 1'!F375</f>
        <v>0</v>
      </c>
      <c r="M355">
        <f>Future!F375</f>
        <v>0</v>
      </c>
    </row>
    <row r="356" spans="1:13">
      <c r="A356" s="8">
        <v>3.92</v>
      </c>
      <c r="B356" t="s">
        <v>285</v>
      </c>
      <c r="I356" s="5" t="str">
        <f>'Blk 1'!E376</f>
        <v>E</v>
      </c>
      <c r="J356" s="5" t="str">
        <f>Future!E376</f>
        <v>E</v>
      </c>
      <c r="L356" s="5">
        <f>'Blk 1'!F376</f>
        <v>0</v>
      </c>
      <c r="M356">
        <f>Future!F376</f>
        <v>0</v>
      </c>
    </row>
    <row r="357" spans="1:13">
      <c r="A357" s="8">
        <v>3.93</v>
      </c>
      <c r="B357" t="s">
        <v>286</v>
      </c>
      <c r="C357" s="5">
        <f>'Blk 1'!C377</f>
        <v>60.2</v>
      </c>
      <c r="D357">
        <f>Future!C377</f>
        <v>60.2</v>
      </c>
      <c r="I357" s="5" t="str">
        <f>'Blk 1'!E377</f>
        <v>E</v>
      </c>
      <c r="J357" s="5" t="str">
        <f>Future!E377</f>
        <v>E</v>
      </c>
      <c r="L357" s="5">
        <f>'Blk 1'!F377</f>
        <v>0</v>
      </c>
      <c r="M357">
        <f>Future!F377</f>
        <v>0</v>
      </c>
    </row>
    <row r="358" spans="1:13">
      <c r="A358" s="8">
        <v>3.94</v>
      </c>
      <c r="B358" t="s">
        <v>287</v>
      </c>
      <c r="F358" s="5">
        <f>'Blk 1'!D378</f>
        <v>18.5</v>
      </c>
      <c r="G358" s="5">
        <f>Future!D378</f>
        <v>19.8</v>
      </c>
      <c r="I358" s="5" t="str">
        <f>'Blk 1'!E378</f>
        <v>E</v>
      </c>
      <c r="J358" s="5" t="str">
        <f>Future!E378</f>
        <v>E</v>
      </c>
      <c r="L358" s="5">
        <f>'Blk 1'!F378</f>
        <v>0</v>
      </c>
      <c r="M358">
        <f>Future!F378</f>
        <v>0</v>
      </c>
    </row>
    <row r="359" spans="1:13">
      <c r="A359" s="9">
        <v>3.9409999999999998</v>
      </c>
      <c r="B359" t="s">
        <v>288</v>
      </c>
      <c r="F359" s="5">
        <f>'Blk 1'!D379</f>
        <v>7.4</v>
      </c>
      <c r="G359" s="5">
        <f>Future!D379</f>
        <v>7.4</v>
      </c>
      <c r="I359" s="5" t="str">
        <f>'Blk 1'!E379</f>
        <v>E</v>
      </c>
      <c r="J359" s="5" t="str">
        <f>Future!E379</f>
        <v>E</v>
      </c>
      <c r="L359" s="5">
        <f>'Blk 1'!F379</f>
        <v>0</v>
      </c>
      <c r="M359">
        <f>Future!F379</f>
        <v>0</v>
      </c>
    </row>
    <row r="360" spans="1:13">
      <c r="A360" s="9">
        <v>3.9420000000000002</v>
      </c>
      <c r="B360" t="s">
        <v>289</v>
      </c>
      <c r="F360" s="5">
        <f>'Blk 1'!D380</f>
        <v>11.1</v>
      </c>
      <c r="G360" s="5">
        <f>Future!D380</f>
        <v>12.3</v>
      </c>
      <c r="I360" s="5" t="str">
        <f>'Blk 1'!E380</f>
        <v>E</v>
      </c>
      <c r="J360" s="5" t="str">
        <f>Future!E380</f>
        <v>E</v>
      </c>
      <c r="L360" s="5">
        <f>'Blk 1'!F380</f>
        <v>0</v>
      </c>
      <c r="M360">
        <f>Future!F380</f>
        <v>0</v>
      </c>
    </row>
    <row r="361" spans="1:13">
      <c r="A361" s="7">
        <v>3.95</v>
      </c>
      <c r="B361" t="s">
        <v>290</v>
      </c>
      <c r="C361" s="5">
        <f>'Blk 1'!C381</f>
        <v>338.7</v>
      </c>
      <c r="D361">
        <f>Future!C381</f>
        <v>338.7</v>
      </c>
      <c r="I361" s="5" t="str">
        <f>'Blk 1'!E381</f>
        <v>E</v>
      </c>
      <c r="J361" s="5" t="str">
        <f>Future!E381</f>
        <v>E</v>
      </c>
      <c r="L361" s="5">
        <f>'Blk 1'!F381</f>
        <v>0</v>
      </c>
      <c r="M361">
        <f>Future!F381</f>
        <v>0</v>
      </c>
    </row>
    <row r="362" spans="1:13">
      <c r="A362" s="7">
        <v>3.96</v>
      </c>
      <c r="B362" t="s">
        <v>291</v>
      </c>
      <c r="I362" s="5" t="str">
        <f>'Blk 1'!E382</f>
        <v>E</v>
      </c>
      <c r="J362" s="5" t="str">
        <f>Future!E382</f>
        <v>E</v>
      </c>
      <c r="L362" s="5">
        <f>'Blk 1'!F382</f>
        <v>0</v>
      </c>
      <c r="M362">
        <f>Future!F382</f>
        <v>0</v>
      </c>
    </row>
    <row r="363" spans="1:13">
      <c r="A363" s="7">
        <v>3.97</v>
      </c>
      <c r="B363" t="s">
        <v>292</v>
      </c>
      <c r="I363" s="5" t="str">
        <f>'Blk 1'!E383</f>
        <v>E</v>
      </c>
      <c r="J363" s="5" t="str">
        <f>Future!E383</f>
        <v>E</v>
      </c>
      <c r="L363" s="5">
        <f>'Blk 1'!F383</f>
        <v>0</v>
      </c>
      <c r="M363">
        <f>Future!F383</f>
        <v>0</v>
      </c>
    </row>
    <row r="364" spans="1:13">
      <c r="A364" s="3"/>
    </row>
    <row r="365" spans="1:13">
      <c r="A365" s="1">
        <v>4</v>
      </c>
      <c r="B365" t="s">
        <v>318</v>
      </c>
      <c r="F365" s="5">
        <f>'Blk 1'!D385</f>
        <v>194.9</v>
      </c>
      <c r="G365" s="5">
        <f>Future!D385</f>
        <v>430</v>
      </c>
      <c r="I365" s="5" t="str">
        <f>'Blk 1'!E385</f>
        <v>T</v>
      </c>
      <c r="J365" s="5" t="str">
        <f>Future!E385</f>
        <v>T</v>
      </c>
      <c r="L365" s="5">
        <f>'Blk 1'!F385</f>
        <v>0</v>
      </c>
      <c r="M365">
        <f>Future!F385</f>
        <v>0</v>
      </c>
    </row>
    <row r="366" spans="1:13">
      <c r="A366" s="7">
        <v>4.0999999999999996</v>
      </c>
      <c r="B366" t="s">
        <v>295</v>
      </c>
      <c r="F366" s="5">
        <f>SUM('Blk 1'!D388:D389)</f>
        <v>630.9</v>
      </c>
      <c r="G366" s="5">
        <f>SUM(Future!D388:E389)</f>
        <v>636.4</v>
      </c>
      <c r="I366" s="5" t="str">
        <f>'Blk 1'!E388</f>
        <v>D</v>
      </c>
      <c r="J366" s="5" t="str">
        <f>Future!E388</f>
        <v>D</v>
      </c>
      <c r="L366" s="5">
        <f>'Blk 1'!F388</f>
        <v>0</v>
      </c>
      <c r="M366">
        <f>Future!F388</f>
        <v>0</v>
      </c>
    </row>
    <row r="367" spans="1:13">
      <c r="A367" s="8">
        <v>4.13</v>
      </c>
      <c r="B367" t="s">
        <v>296</v>
      </c>
      <c r="F367" s="5">
        <f>SUM('Blk 1'!D390:D391)</f>
        <v>174.6</v>
      </c>
      <c r="G367" s="5">
        <f>SUM(Future!D390:E391)</f>
        <v>174.6</v>
      </c>
      <c r="I367" s="5" t="str">
        <f>'Blk 1'!E390</f>
        <v>D</v>
      </c>
      <c r="J367" s="5" t="str">
        <f>Future!E390</f>
        <v>D</v>
      </c>
      <c r="L367" s="5">
        <f>'Blk 1'!F390</f>
        <v>0</v>
      </c>
      <c r="M367">
        <f>Future!F390</f>
        <v>0</v>
      </c>
    </row>
    <row r="368" spans="1:13">
      <c r="A368" s="9">
        <v>4.1310000000000002</v>
      </c>
      <c r="B368" t="s">
        <v>297</v>
      </c>
      <c r="I368" s="5" t="str">
        <f>'Blk 1'!E392</f>
        <v>E</v>
      </c>
      <c r="J368" s="5" t="str">
        <f>Future!E392</f>
        <v>E</v>
      </c>
      <c r="L368" s="5">
        <f>'Blk 1'!F392</f>
        <v>0</v>
      </c>
      <c r="M368">
        <f>Future!F392</f>
        <v>0</v>
      </c>
    </row>
    <row r="369" spans="1:13">
      <c r="A369" s="9">
        <v>4.1319999999999997</v>
      </c>
      <c r="B369" t="s">
        <v>298</v>
      </c>
      <c r="F369" s="5">
        <f>SUM('Blk 1'!D393:D394)</f>
        <v>43.5</v>
      </c>
      <c r="G369" s="5">
        <f>SUM(Future!D393:E394)</f>
        <v>43.5</v>
      </c>
      <c r="I369" s="5" t="str">
        <f>'Blk 1'!E393</f>
        <v>D</v>
      </c>
      <c r="J369" s="5" t="str">
        <f>Future!E393</f>
        <v>D</v>
      </c>
      <c r="L369" s="5">
        <f>'Blk 1'!F393</f>
        <v>0</v>
      </c>
      <c r="M369">
        <f>Future!F393</f>
        <v>0</v>
      </c>
    </row>
    <row r="370" spans="1:13">
      <c r="A370" s="9">
        <v>4.133</v>
      </c>
      <c r="B370" t="s">
        <v>299</v>
      </c>
      <c r="F370" s="5">
        <f>SUM('Blk 1'!D395:D396)</f>
        <v>80.900000000000006</v>
      </c>
      <c r="G370" s="5">
        <f>SUM(Future!D395:E396)</f>
        <v>80.900000000000006</v>
      </c>
      <c r="I370" s="5" t="str">
        <f>'Blk 1'!E395</f>
        <v>D</v>
      </c>
      <c r="J370" s="5" t="str">
        <f>Future!E395</f>
        <v>D</v>
      </c>
      <c r="L370" s="5">
        <f>'Blk 1'!F395</f>
        <v>0</v>
      </c>
      <c r="M370">
        <f>Future!F395</f>
        <v>0</v>
      </c>
    </row>
    <row r="371" spans="1:13">
      <c r="A371" s="9">
        <v>4.1340000000000003</v>
      </c>
      <c r="B371" t="s">
        <v>78</v>
      </c>
      <c r="F371" s="5">
        <f>'Blk 1'!D397</f>
        <v>50.2</v>
      </c>
      <c r="G371" s="5">
        <f>Future!D397</f>
        <v>50.2</v>
      </c>
      <c r="I371" s="5" t="str">
        <f>'Blk 1'!E397</f>
        <v>E</v>
      </c>
      <c r="J371" s="5" t="str">
        <f>Future!E397</f>
        <v>E</v>
      </c>
      <c r="L371" s="5">
        <f>'Blk 1'!F397</f>
        <v>0</v>
      </c>
      <c r="M371">
        <f>Future!F397</f>
        <v>0</v>
      </c>
    </row>
    <row r="372" spans="1:13">
      <c r="A372" s="8">
        <v>4.1399999999999997</v>
      </c>
      <c r="B372" t="s">
        <v>300</v>
      </c>
      <c r="F372" s="5">
        <f>SUM('Blk 1'!D398:D399)</f>
        <v>456.5</v>
      </c>
      <c r="G372" s="5">
        <f>SUM(Future!D398:E399)</f>
        <v>461.7</v>
      </c>
      <c r="I372" s="5" t="str">
        <f>'Blk 1'!E398</f>
        <v>D</v>
      </c>
      <c r="J372" s="5" t="str">
        <f>Future!E398</f>
        <v>D</v>
      </c>
      <c r="L372" s="5">
        <f>'Blk 1'!F398</f>
        <v>0</v>
      </c>
      <c r="M372">
        <f>Future!F398</f>
        <v>0</v>
      </c>
    </row>
    <row r="373" spans="1:13">
      <c r="A373" s="9">
        <v>4.141</v>
      </c>
      <c r="B373" t="s">
        <v>297</v>
      </c>
      <c r="I373" s="5" t="str">
        <f>'Blk 1'!E400</f>
        <v>E</v>
      </c>
      <c r="J373" s="5" t="str">
        <f>Future!E400</f>
        <v>E</v>
      </c>
      <c r="L373" s="5">
        <f>'Blk 1'!F400</f>
        <v>0</v>
      </c>
      <c r="M373">
        <f>Future!F400</f>
        <v>0</v>
      </c>
    </row>
    <row r="374" spans="1:13">
      <c r="A374" s="9">
        <v>4.1420000000000003</v>
      </c>
      <c r="B374" t="s">
        <v>298</v>
      </c>
      <c r="F374" s="5">
        <f>SUM('Blk 1'!D401:D402)</f>
        <v>184</v>
      </c>
      <c r="G374" s="5">
        <f>SUM(Future!D401:E402)</f>
        <v>186.4</v>
      </c>
      <c r="I374" s="5" t="str">
        <f>'Blk 1'!E401</f>
        <v>D</v>
      </c>
      <c r="J374" s="5" t="str">
        <f>Future!E401</f>
        <v>D</v>
      </c>
      <c r="L374" s="5">
        <f>'Blk 1'!F401</f>
        <v>0</v>
      </c>
      <c r="M374">
        <f>Future!F401</f>
        <v>0</v>
      </c>
    </row>
    <row r="375" spans="1:13">
      <c r="A375" s="9">
        <v>4.1429999999999998</v>
      </c>
      <c r="B375" t="s">
        <v>299</v>
      </c>
      <c r="F375" s="5">
        <f>'Blk 1'!D403</f>
        <v>143.9</v>
      </c>
      <c r="G375" s="5">
        <f>Future!D403</f>
        <v>146.1</v>
      </c>
      <c r="I375" s="5" t="str">
        <f>'Blk 1'!E403</f>
        <v>D</v>
      </c>
      <c r="J375" s="5" t="str">
        <f>Future!E403</f>
        <v>D</v>
      </c>
      <c r="L375" s="5">
        <f>'Blk 1'!F403</f>
        <v>0</v>
      </c>
      <c r="M375">
        <f>Future!F403</f>
        <v>0</v>
      </c>
    </row>
    <row r="376" spans="1:13">
      <c r="A376" s="9">
        <v>4.1440000000000001</v>
      </c>
      <c r="B376" t="s">
        <v>78</v>
      </c>
      <c r="F376" s="5">
        <f>'Blk 1'!D405</f>
        <v>87.3</v>
      </c>
      <c r="G376" s="5">
        <f>Future!D405</f>
        <v>87.3</v>
      </c>
      <c r="I376" s="5" t="str">
        <f>'Blk 1'!E405</f>
        <v>E</v>
      </c>
      <c r="J376" s="5" t="str">
        <f>Future!E405</f>
        <v>E</v>
      </c>
      <c r="L376" s="5">
        <f>'Blk 1'!F405</f>
        <v>0</v>
      </c>
      <c r="M376">
        <f>Future!F405</f>
        <v>0</v>
      </c>
    </row>
    <row r="377" spans="1:13">
      <c r="A377" s="8">
        <v>4.17</v>
      </c>
      <c r="B377" t="s">
        <v>319</v>
      </c>
      <c r="I377" s="5" t="str">
        <f>'Blk 1'!E406</f>
        <v>E</v>
      </c>
      <c r="J377" s="5" t="str">
        <f>Future!E406</f>
        <v>E</v>
      </c>
      <c r="L377" s="5">
        <f>'Blk 1'!F406</f>
        <v>0</v>
      </c>
      <c r="M377">
        <f>Future!F406</f>
        <v>0</v>
      </c>
    </row>
    <row r="378" spans="1:13">
      <c r="A378" s="7">
        <v>4.2</v>
      </c>
      <c r="B378" t="s">
        <v>320</v>
      </c>
      <c r="I378" s="5" t="str">
        <f>'Blk 1'!E407</f>
        <v>E</v>
      </c>
      <c r="J378" s="5" t="str">
        <f>Future!E407</f>
        <v>E</v>
      </c>
      <c r="L378" s="5">
        <f>'Blk 1'!F407</f>
        <v>0</v>
      </c>
      <c r="M378">
        <f>Future!F407</f>
        <v>0</v>
      </c>
    </row>
    <row r="379" spans="1:13">
      <c r="A379" s="8">
        <v>4.21</v>
      </c>
      <c r="B379" t="s">
        <v>301</v>
      </c>
      <c r="I379" s="5" t="str">
        <f>'Blk 1'!E408</f>
        <v>E</v>
      </c>
      <c r="J379" s="5" t="str">
        <f>Future!E408</f>
        <v>E</v>
      </c>
      <c r="L379" s="5">
        <f>'Blk 1'!F408</f>
        <v>0</v>
      </c>
      <c r="M379">
        <f>Future!F408</f>
        <v>0</v>
      </c>
    </row>
    <row r="380" spans="1:13">
      <c r="A380" s="9">
        <v>4.2100099999999996</v>
      </c>
      <c r="B380" t="s">
        <v>302</v>
      </c>
      <c r="I380" s="5" t="str">
        <f>'Blk 1'!E409</f>
        <v>E</v>
      </c>
      <c r="J380" s="5" t="str">
        <f>Future!E409</f>
        <v>E</v>
      </c>
      <c r="L380" s="5">
        <f>'Blk 1'!F409</f>
        <v>0</v>
      </c>
      <c r="M380">
        <f>Future!F409</f>
        <v>0</v>
      </c>
    </row>
    <row r="381" spans="1:13">
      <c r="A381" s="8">
        <v>4.22</v>
      </c>
      <c r="B381" t="s">
        <v>321</v>
      </c>
      <c r="I381" s="5" t="str">
        <f>'Blk 1'!E410</f>
        <v>E</v>
      </c>
      <c r="J381" s="5" t="str">
        <f>Future!E410</f>
        <v>E</v>
      </c>
      <c r="L381" s="5">
        <f>'Blk 1'!F410</f>
        <v>0</v>
      </c>
      <c r="M381">
        <f>Future!F410</f>
        <v>0</v>
      </c>
    </row>
    <row r="382" spans="1:13">
      <c r="A382" s="8">
        <v>4.2300000000000004</v>
      </c>
      <c r="B382" t="s">
        <v>303</v>
      </c>
      <c r="I382" s="5" t="str">
        <f>'Blk 1'!E411</f>
        <v>E</v>
      </c>
      <c r="J382" s="5" t="str">
        <f>Future!E411</f>
        <v>E</v>
      </c>
      <c r="L382" s="5">
        <f>'Blk 1'!F411</f>
        <v>0</v>
      </c>
      <c r="M382">
        <f>Future!F411</f>
        <v>0</v>
      </c>
    </row>
    <row r="383" spans="1:13">
      <c r="A383" s="8">
        <v>4.24</v>
      </c>
      <c r="B383" t="s">
        <v>304</v>
      </c>
      <c r="I383" s="5" t="str">
        <f>'Blk 1'!E412</f>
        <v>E</v>
      </c>
      <c r="J383" s="5" t="str">
        <f>Future!E412</f>
        <v>E</v>
      </c>
      <c r="L383" s="5">
        <f>'Blk 1'!F412</f>
        <v>0</v>
      </c>
      <c r="M383">
        <f>Future!F412</f>
        <v>0</v>
      </c>
    </row>
    <row r="384" spans="1:13">
      <c r="A384" s="7">
        <v>4.3</v>
      </c>
      <c r="B384" t="s">
        <v>305</v>
      </c>
      <c r="F384" s="5">
        <f>SUM('Blk 1'!D413:D414)</f>
        <v>-436.20000000000005</v>
      </c>
      <c r="G384" s="5">
        <f>SUM(Future!D413:E414)</f>
        <v>-206.20000000000002</v>
      </c>
      <c r="I384" s="5" t="str">
        <f>'Blk 1'!E413</f>
        <v>D</v>
      </c>
      <c r="J384" s="5" t="str">
        <f>Future!E413</f>
        <v>D</v>
      </c>
      <c r="L384" s="5">
        <f>'Blk 1'!F413</f>
        <v>0</v>
      </c>
      <c r="M384">
        <f>Future!F413</f>
        <v>0</v>
      </c>
    </row>
    <row r="385" spans="1:13">
      <c r="A385" s="8">
        <v>4.3099999999999996</v>
      </c>
      <c r="B385" t="s">
        <v>322</v>
      </c>
      <c r="F385" s="5">
        <f>'Blk 1'!D415</f>
        <v>-1033.5</v>
      </c>
      <c r="G385" s="5">
        <f>Future!D415</f>
        <v>-809.9</v>
      </c>
      <c r="I385" s="5" t="str">
        <f>'Blk 1'!E415</f>
        <v>E</v>
      </c>
      <c r="J385" s="5" t="str">
        <f>Future!E415</f>
        <v>E</v>
      </c>
      <c r="L385" s="5">
        <f>'Blk 1'!F415</f>
        <v>0</v>
      </c>
      <c r="M385">
        <f>Future!F415</f>
        <v>0</v>
      </c>
    </row>
    <row r="386" spans="1:13">
      <c r="A386" s="8">
        <v>4.32</v>
      </c>
      <c r="B386" t="s">
        <v>306</v>
      </c>
      <c r="I386" s="5" t="str">
        <f>'Blk 1'!E416</f>
        <v>E</v>
      </c>
      <c r="J386" s="5" t="str">
        <f>Future!E416</f>
        <v>E</v>
      </c>
      <c r="L386" s="5">
        <f>'Blk 1'!F416</f>
        <v>0</v>
      </c>
      <c r="M386">
        <f>Future!F416</f>
        <v>0</v>
      </c>
    </row>
    <row r="387" spans="1:13">
      <c r="A387" s="9">
        <v>4.3209999999999997</v>
      </c>
      <c r="B387" t="s">
        <v>307</v>
      </c>
      <c r="I387" s="5" t="str">
        <f>'Blk 1'!E417</f>
        <v>E</v>
      </c>
      <c r="J387" s="5" t="str">
        <f>Future!E417</f>
        <v>E</v>
      </c>
      <c r="L387" s="5">
        <f>'Blk 1'!F417</f>
        <v>0</v>
      </c>
      <c r="M387">
        <f>Future!F417</f>
        <v>0</v>
      </c>
    </row>
    <row r="388" spans="1:13">
      <c r="A388" s="9">
        <v>4.3220000000000001</v>
      </c>
      <c r="B388" t="s">
        <v>308</v>
      </c>
      <c r="I388" s="5" t="str">
        <f>'Blk 1'!E418</f>
        <v>E</v>
      </c>
      <c r="J388" s="5" t="str">
        <f>Future!E418</f>
        <v>E</v>
      </c>
      <c r="L388" s="5">
        <f>'Blk 1'!F418</f>
        <v>0</v>
      </c>
      <c r="M388">
        <f>Future!F418</f>
        <v>0</v>
      </c>
    </row>
    <row r="389" spans="1:13">
      <c r="A389" s="8">
        <v>4.33</v>
      </c>
      <c r="B389" t="s">
        <v>262</v>
      </c>
      <c r="F389" s="5">
        <f>'Blk 1'!D419</f>
        <v>138.6</v>
      </c>
      <c r="G389" s="5">
        <f>Future!D419</f>
        <v>144.9</v>
      </c>
      <c r="I389" s="5" t="str">
        <f>'Blk 1'!E419</f>
        <v>E</v>
      </c>
      <c r="J389" s="5" t="str">
        <f>Future!E419</f>
        <v>E</v>
      </c>
      <c r="L389" s="5">
        <f>'Blk 1'!F419</f>
        <v>0</v>
      </c>
      <c r="M389">
        <f>Future!F419</f>
        <v>0</v>
      </c>
    </row>
    <row r="390" spans="1:13">
      <c r="A390" s="9">
        <v>4.3310000000000004</v>
      </c>
      <c r="B390" t="s">
        <v>309</v>
      </c>
      <c r="F390" s="5">
        <f>'Blk 1'!D420</f>
        <v>39.9</v>
      </c>
      <c r="G390" s="5">
        <f>Future!D420</f>
        <v>39.9</v>
      </c>
      <c r="I390" s="5" t="str">
        <f>'Blk 1'!E420</f>
        <v>E</v>
      </c>
      <c r="J390" s="5" t="str">
        <f>Future!E420</f>
        <v>E</v>
      </c>
      <c r="L390" s="5">
        <f>'Blk 1'!F420</f>
        <v>0</v>
      </c>
      <c r="M390">
        <f>Future!F420</f>
        <v>0</v>
      </c>
    </row>
    <row r="391" spans="1:13">
      <c r="A391" s="10">
        <v>4.3311000000000002</v>
      </c>
      <c r="B391" t="s">
        <v>323</v>
      </c>
      <c r="I391" s="5" t="str">
        <f>'Blk 1'!E421</f>
        <v>E</v>
      </c>
      <c r="J391" s="5" t="str">
        <f>Future!E421</f>
        <v>E</v>
      </c>
      <c r="L391" s="5">
        <f>'Blk 1'!F421</f>
        <v>0</v>
      </c>
      <c r="M391">
        <f>Future!F421</f>
        <v>0</v>
      </c>
    </row>
    <row r="392" spans="1:13">
      <c r="A392" s="10">
        <v>4.3312999999999997</v>
      </c>
      <c r="B392" t="s">
        <v>310</v>
      </c>
      <c r="I392" s="5" t="str">
        <f>'Blk 1'!E422</f>
        <v>E</v>
      </c>
      <c r="J392" s="5" t="str">
        <f>Future!E422</f>
        <v>E</v>
      </c>
      <c r="L392" s="5">
        <f>'Blk 1'!F422</f>
        <v>0</v>
      </c>
      <c r="M392">
        <f>Future!F422</f>
        <v>0</v>
      </c>
    </row>
    <row r="393" spans="1:13">
      <c r="A393" s="10">
        <v>4.3314000000000004</v>
      </c>
      <c r="B393" t="s">
        <v>311</v>
      </c>
      <c r="F393" s="5">
        <f>'Blk 1'!D423</f>
        <v>39.9</v>
      </c>
      <c r="G393" s="5">
        <f>Future!D423</f>
        <v>39.9</v>
      </c>
      <c r="I393" s="5" t="str">
        <f>'Blk 1'!E423</f>
        <v>E</v>
      </c>
      <c r="J393" s="5" t="str">
        <f>Future!E423</f>
        <v>E</v>
      </c>
      <c r="L393" s="5">
        <f>'Blk 1'!F423</f>
        <v>0</v>
      </c>
      <c r="M393">
        <f>Future!F423</f>
        <v>0</v>
      </c>
    </row>
    <row r="394" spans="1:13">
      <c r="A394" s="9">
        <v>4.3319999999999999</v>
      </c>
      <c r="B394" t="s">
        <v>312</v>
      </c>
      <c r="F394" s="5">
        <f>'Blk 1'!D424</f>
        <v>79.7</v>
      </c>
      <c r="G394" s="5">
        <f>Future!D424</f>
        <v>86</v>
      </c>
      <c r="I394" s="5" t="str">
        <f>'Blk 1'!E424</f>
        <v>E</v>
      </c>
      <c r="J394" s="5" t="str">
        <f>Future!E424</f>
        <v>E</v>
      </c>
      <c r="L394" s="5">
        <f>'Blk 1'!F424</f>
        <v>0</v>
      </c>
      <c r="M394">
        <f>Future!F424</f>
        <v>0</v>
      </c>
    </row>
    <row r="395" spans="1:13">
      <c r="A395" s="9">
        <v>4.3339999999999996</v>
      </c>
      <c r="B395" t="s">
        <v>313</v>
      </c>
      <c r="F395" s="5">
        <f>'Blk 1'!D425</f>
        <v>19</v>
      </c>
      <c r="G395" s="5">
        <f>Future!D425</f>
        <v>19</v>
      </c>
      <c r="I395" s="5" t="str">
        <f>'Blk 1'!E425</f>
        <v>E</v>
      </c>
      <c r="J395" s="5" t="str">
        <f>Future!E425</f>
        <v>E</v>
      </c>
      <c r="L395" s="5">
        <f>'Blk 1'!F425</f>
        <v>0</v>
      </c>
      <c r="M395">
        <f>Future!F425</f>
        <v>0</v>
      </c>
    </row>
    <row r="396" spans="1:13">
      <c r="A396" s="8">
        <v>4.34</v>
      </c>
      <c r="B396" t="s">
        <v>324</v>
      </c>
      <c r="F396" s="5">
        <f>'Blk 1'!D426</f>
        <v>27.2</v>
      </c>
      <c r="G396" s="5">
        <f>Future!D426</f>
        <v>27.2</v>
      </c>
      <c r="I396" s="5" t="str">
        <f>'Blk 1'!E426</f>
        <v>E</v>
      </c>
      <c r="J396" s="5" t="str">
        <f>Future!E426</f>
        <v>E</v>
      </c>
      <c r="L396" s="5">
        <f>'Blk 1'!F426</f>
        <v>0</v>
      </c>
      <c r="M396">
        <f>Future!F426</f>
        <v>0</v>
      </c>
    </row>
    <row r="397" spans="1:13">
      <c r="A397" s="9">
        <v>4.3410000000000002</v>
      </c>
      <c r="B397" t="s">
        <v>314</v>
      </c>
      <c r="F397" s="5">
        <f>'Blk 1'!D427</f>
        <v>18.100000000000001</v>
      </c>
      <c r="G397" s="5">
        <f>Future!D427</f>
        <v>18.100000000000001</v>
      </c>
      <c r="I397" s="5" t="str">
        <f>'Blk 1'!E427</f>
        <v>E</v>
      </c>
      <c r="J397" s="5" t="str">
        <f>Future!E427</f>
        <v>E</v>
      </c>
      <c r="L397" s="5">
        <f>'Blk 1'!F427</f>
        <v>0</v>
      </c>
      <c r="M397">
        <f>Future!F427</f>
        <v>0</v>
      </c>
    </row>
    <row r="398" spans="1:13">
      <c r="A398" s="9">
        <v>4.3419999999999996</v>
      </c>
      <c r="B398" t="s">
        <v>315</v>
      </c>
      <c r="F398" s="5">
        <f>'Blk 1'!D428</f>
        <v>9.1</v>
      </c>
      <c r="G398" s="5">
        <f>Future!D428</f>
        <v>9.1</v>
      </c>
      <c r="I398" s="5" t="str">
        <f>'Blk 1'!E428</f>
        <v>E</v>
      </c>
      <c r="J398" s="5" t="str">
        <f>Future!E428</f>
        <v>E</v>
      </c>
      <c r="L398" s="5">
        <f>'Blk 1'!F428</f>
        <v>0</v>
      </c>
      <c r="M398">
        <f>Future!F428</f>
        <v>0</v>
      </c>
    </row>
    <row r="399" spans="1:13">
      <c r="A399" s="8">
        <v>4.3499999999999996</v>
      </c>
      <c r="B399" t="s">
        <v>316</v>
      </c>
      <c r="F399" s="5">
        <f>'Blk 1'!D429</f>
        <v>37.700000000000003</v>
      </c>
      <c r="G399" s="5">
        <f>Future!D429</f>
        <v>37.700000000000003</v>
      </c>
      <c r="I399" s="5" t="str">
        <f>'Blk 1'!E429</f>
        <v>E</v>
      </c>
      <c r="J399" s="5" t="str">
        <f>Future!E429</f>
        <v>E</v>
      </c>
      <c r="L399" s="5">
        <f>'Blk 1'!F429</f>
        <v>0</v>
      </c>
      <c r="M399">
        <f>Future!F429</f>
        <v>0</v>
      </c>
    </row>
    <row r="400" spans="1:13">
      <c r="A400" s="8">
        <v>4.3600000000000003</v>
      </c>
      <c r="B400" t="s">
        <v>317</v>
      </c>
      <c r="F400" s="5">
        <f>'Blk 1'!D430</f>
        <v>127.4</v>
      </c>
      <c r="G400" s="5">
        <f>Future!D430</f>
        <v>131.1</v>
      </c>
      <c r="I400" s="5" t="str">
        <f>'Blk 1'!E430</f>
        <v>D</v>
      </c>
      <c r="J400" s="5" t="str">
        <f>Future!E430</f>
        <v>D</v>
      </c>
      <c r="L400" s="5">
        <f>'Blk 1'!F430</f>
        <v>0</v>
      </c>
      <c r="M400">
        <f>Future!F430</f>
        <v>0</v>
      </c>
    </row>
    <row r="401" spans="1:10">
      <c r="A401" s="1"/>
      <c r="F401" s="5">
        <f>'Blk 1'!D431</f>
        <v>266.2</v>
      </c>
      <c r="G401" s="5">
        <f>Future!D431</f>
        <v>262.60000000000002</v>
      </c>
      <c r="I401" s="5" t="str">
        <f>'Blk 1'!E431</f>
        <v>E</v>
      </c>
      <c r="J401" s="5" t="str">
        <f>Future!E431</f>
        <v>E</v>
      </c>
    </row>
    <row r="402" spans="1:10">
      <c r="A402" s="3"/>
    </row>
    <row r="403" spans="1:10">
      <c r="A403" s="1" t="s">
        <v>0</v>
      </c>
    </row>
    <row r="404" spans="1:10">
      <c r="A404" s="1" t="s">
        <v>1</v>
      </c>
    </row>
    <row r="405" spans="1:10">
      <c r="A405" s="2"/>
    </row>
    <row r="406" spans="1:10">
      <c r="A406" s="1" t="s">
        <v>23</v>
      </c>
      <c r="B406" t="s">
        <v>24</v>
      </c>
      <c r="F406" t="s">
        <v>25</v>
      </c>
      <c r="G406" t="s">
        <v>25</v>
      </c>
    </row>
    <row r="407" spans="1:10">
      <c r="A407" s="1">
        <v>1.3813</v>
      </c>
      <c r="B407" t="s">
        <v>85</v>
      </c>
      <c r="F407">
        <f>'Blk 1'!C455</f>
        <v>212.6</v>
      </c>
      <c r="G407">
        <f>Future!D455</f>
        <v>0</v>
      </c>
    </row>
    <row r="408" spans="1:10">
      <c r="A408" s="1">
        <v>3.9110100000000001</v>
      </c>
      <c r="B408" t="s">
        <v>282</v>
      </c>
      <c r="F408">
        <f>'Blk 1'!C456</f>
        <v>1535.5</v>
      </c>
      <c r="G408">
        <f>Future!D456</f>
        <v>0</v>
      </c>
    </row>
    <row r="409" spans="1:10">
      <c r="A409" s="1">
        <v>3.9110399999999998</v>
      </c>
      <c r="B409" t="s">
        <v>283</v>
      </c>
      <c r="F409">
        <f>'Blk 1'!C457</f>
        <v>423.8</v>
      </c>
      <c r="G409">
        <f>Future!D457</f>
        <v>0</v>
      </c>
    </row>
    <row r="410" spans="1:10">
      <c r="A410" s="1">
        <v>3.9140000000000001</v>
      </c>
      <c r="B410" t="s">
        <v>284</v>
      </c>
      <c r="F410">
        <f>'Blk 1'!C458</f>
        <v>0</v>
      </c>
      <c r="G410">
        <f>Future!D458</f>
        <v>0</v>
      </c>
    </row>
    <row r="411" spans="1:10">
      <c r="A411" s="1">
        <v>3.92</v>
      </c>
      <c r="B411" t="s">
        <v>285</v>
      </c>
      <c r="F411">
        <f>'Blk 1'!C459</f>
        <v>60.2</v>
      </c>
      <c r="G411">
        <f>Future!D459</f>
        <v>0</v>
      </c>
    </row>
    <row r="412" spans="1:10">
      <c r="A412" s="1">
        <v>3.93</v>
      </c>
      <c r="B412" t="s">
        <v>286</v>
      </c>
      <c r="F412">
        <f>'Blk 1'!C460</f>
        <v>338.7</v>
      </c>
      <c r="G412">
        <f>Future!D460</f>
        <v>0</v>
      </c>
    </row>
    <row r="413" spans="1:10">
      <c r="A413" s="31"/>
      <c r="B413" s="27" t="s">
        <v>325</v>
      </c>
      <c r="F413" s="27">
        <f>'Blk 1'!C461</f>
        <v>0</v>
      </c>
      <c r="G413" s="27">
        <f>Future!D461</f>
        <v>0</v>
      </c>
    </row>
    <row r="414" spans="1:10">
      <c r="A414" s="1"/>
      <c r="B414" t="s">
        <v>326</v>
      </c>
      <c r="F414">
        <f>'Blk 1'!C462</f>
        <v>2570.8000000000002</v>
      </c>
      <c r="G414">
        <f>Future!D462</f>
        <v>0</v>
      </c>
    </row>
    <row r="415" spans="1:10">
      <c r="A415" s="2"/>
    </row>
    <row r="416" spans="1:10">
      <c r="A416" s="1" t="s">
        <v>2</v>
      </c>
    </row>
    <row r="417" spans="1:7">
      <c r="A417" s="1" t="s">
        <v>3</v>
      </c>
    </row>
    <row r="418" spans="1:7">
      <c r="A418" s="1" t="s">
        <v>4</v>
      </c>
    </row>
    <row r="419" spans="1:7">
      <c r="A419" s="2"/>
    </row>
    <row r="420" spans="1:7">
      <c r="A420" s="1" t="s">
        <v>5</v>
      </c>
    </row>
    <row r="421" spans="1:7">
      <c r="A421" s="1" t="s">
        <v>6</v>
      </c>
    </row>
    <row r="422" spans="1:7">
      <c r="A422" s="1" t="s">
        <v>7</v>
      </c>
    </row>
    <row r="423" spans="1:7">
      <c r="A423" s="2"/>
    </row>
    <row r="424" spans="1:7">
      <c r="A424" s="1" t="s">
        <v>23</v>
      </c>
      <c r="B424" t="s">
        <v>24</v>
      </c>
      <c r="F424" t="s">
        <v>25</v>
      </c>
      <c r="G424" t="s">
        <v>25</v>
      </c>
    </row>
    <row r="425" spans="1:7">
      <c r="A425" s="1">
        <v>1.3813</v>
      </c>
      <c r="B425" t="s">
        <v>85</v>
      </c>
      <c r="F425" s="5">
        <f>'Blk 1'!C455</f>
        <v>212.6</v>
      </c>
      <c r="G425" s="5">
        <f>Future!D455</f>
        <v>0</v>
      </c>
    </row>
    <row r="426" spans="1:7">
      <c r="A426" s="1">
        <v>3.9110100000000001</v>
      </c>
      <c r="B426" t="s">
        <v>282</v>
      </c>
      <c r="F426" s="5">
        <f>'Blk 1'!C456</f>
        <v>1535.5</v>
      </c>
      <c r="G426" s="5">
        <f>Future!D456</f>
        <v>0</v>
      </c>
    </row>
    <row r="427" spans="1:7">
      <c r="A427" s="1">
        <v>3.9110399999999998</v>
      </c>
      <c r="B427" t="s">
        <v>283</v>
      </c>
      <c r="F427" s="5">
        <f>'Blk 1'!C457</f>
        <v>423.8</v>
      </c>
      <c r="G427" s="5">
        <f>Future!D457</f>
        <v>0</v>
      </c>
    </row>
    <row r="428" spans="1:7">
      <c r="A428" s="1">
        <v>3.9140000000000001</v>
      </c>
      <c r="B428" t="s">
        <v>284</v>
      </c>
      <c r="F428" s="5"/>
      <c r="G428" s="5"/>
    </row>
    <row r="429" spans="1:7">
      <c r="A429" s="1">
        <v>3.93</v>
      </c>
      <c r="B429" t="s">
        <v>286</v>
      </c>
      <c r="F429" s="5">
        <f>'Blk 1'!C459</f>
        <v>60.2</v>
      </c>
      <c r="G429" s="5">
        <f>Future!D459</f>
        <v>0</v>
      </c>
    </row>
    <row r="430" spans="1:7">
      <c r="A430" s="1">
        <v>3.95</v>
      </c>
      <c r="B430" t="s">
        <v>290</v>
      </c>
      <c r="F430" s="5">
        <f>'Blk 1'!C460</f>
        <v>338.7</v>
      </c>
      <c r="G430" s="5">
        <f>Future!D460</f>
        <v>0</v>
      </c>
    </row>
    <row r="431" spans="1:7">
      <c r="A431" s="31"/>
      <c r="B431" s="27" t="s">
        <v>327</v>
      </c>
      <c r="C431" s="27"/>
      <c r="D431" s="27"/>
      <c r="E431" s="27"/>
      <c r="F431" s="37"/>
      <c r="G431" s="37"/>
    </row>
    <row r="432" spans="1:7">
      <c r="A432" s="1"/>
      <c r="B432" t="s">
        <v>328</v>
      </c>
      <c r="F432" s="5">
        <f>'Blk 1'!C462</f>
        <v>2570.8000000000002</v>
      </c>
      <c r="G432" s="5">
        <f>Future!D462</f>
        <v>0</v>
      </c>
    </row>
    <row r="433" spans="1:1">
      <c r="A433" s="2"/>
    </row>
    <row r="434" spans="1:1">
      <c r="A434" s="1" t="s">
        <v>8</v>
      </c>
    </row>
    <row r="435" spans="1:1">
      <c r="A435" s="1" t="s">
        <v>9</v>
      </c>
    </row>
    <row r="436" spans="1:1">
      <c r="A43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1"/>
  <sheetViews>
    <sheetView zoomScale="85" workbookViewId="0">
      <selection activeCell="F528" sqref="F528"/>
    </sheetView>
  </sheetViews>
  <sheetFormatPr defaultRowHeight="12.5"/>
  <cols>
    <col min="1" max="1" width="9.26953125" style="170" customWidth="1"/>
    <col min="2" max="2" width="24.26953125" style="170" customWidth="1"/>
    <col min="3" max="3" width="55.7265625" style="170" customWidth="1"/>
    <col min="4" max="4" width="10" style="170" customWidth="1"/>
    <col min="5" max="8" width="19" style="170" customWidth="1"/>
    <col min="9" max="9" width="10.26953125" style="170" customWidth="1"/>
    <col min="10" max="10" width="28.26953125" style="170" customWidth="1"/>
    <col min="11" max="256" width="8.7265625" style="170"/>
    <col min="257" max="257" width="9.26953125" style="170" customWidth="1"/>
    <col min="258" max="258" width="24.26953125" style="170" customWidth="1"/>
    <col min="259" max="259" width="55.7265625" style="170" customWidth="1"/>
    <col min="260" max="260" width="10" style="170" customWidth="1"/>
    <col min="261" max="264" width="19" style="170" customWidth="1"/>
    <col min="265" max="265" width="10.26953125" style="170" customWidth="1"/>
    <col min="266" max="266" width="28.26953125" style="170" customWidth="1"/>
    <col min="267" max="512" width="8.7265625" style="170"/>
    <col min="513" max="513" width="9.26953125" style="170" customWidth="1"/>
    <col min="514" max="514" width="24.26953125" style="170" customWidth="1"/>
    <col min="515" max="515" width="55.7265625" style="170" customWidth="1"/>
    <col min="516" max="516" width="10" style="170" customWidth="1"/>
    <col min="517" max="520" width="19" style="170" customWidth="1"/>
    <col min="521" max="521" width="10.26953125" style="170" customWidth="1"/>
    <col min="522" max="522" width="28.26953125" style="170" customWidth="1"/>
    <col min="523" max="768" width="8.7265625" style="170"/>
    <col min="769" max="769" width="9.26953125" style="170" customWidth="1"/>
    <col min="770" max="770" width="24.26953125" style="170" customWidth="1"/>
    <col min="771" max="771" width="55.7265625" style="170" customWidth="1"/>
    <col min="772" max="772" width="10" style="170" customWidth="1"/>
    <col min="773" max="776" width="19" style="170" customWidth="1"/>
    <col min="777" max="777" width="10.26953125" style="170" customWidth="1"/>
    <col min="778" max="778" width="28.26953125" style="170" customWidth="1"/>
    <col min="779" max="1024" width="8.7265625" style="170"/>
    <col min="1025" max="1025" width="9.26953125" style="170" customWidth="1"/>
    <col min="1026" max="1026" width="24.26953125" style="170" customWidth="1"/>
    <col min="1027" max="1027" width="55.7265625" style="170" customWidth="1"/>
    <col min="1028" max="1028" width="10" style="170" customWidth="1"/>
    <col min="1029" max="1032" width="19" style="170" customWidth="1"/>
    <col min="1033" max="1033" width="10.26953125" style="170" customWidth="1"/>
    <col min="1034" max="1034" width="28.26953125" style="170" customWidth="1"/>
    <col min="1035" max="1280" width="8.7265625" style="170"/>
    <col min="1281" max="1281" width="9.26953125" style="170" customWidth="1"/>
    <col min="1282" max="1282" width="24.26953125" style="170" customWidth="1"/>
    <col min="1283" max="1283" width="55.7265625" style="170" customWidth="1"/>
    <col min="1284" max="1284" width="10" style="170" customWidth="1"/>
    <col min="1285" max="1288" width="19" style="170" customWidth="1"/>
    <col min="1289" max="1289" width="10.26953125" style="170" customWidth="1"/>
    <col min="1290" max="1290" width="28.26953125" style="170" customWidth="1"/>
    <col min="1291" max="1536" width="8.7265625" style="170"/>
    <col min="1537" max="1537" width="9.26953125" style="170" customWidth="1"/>
    <col min="1538" max="1538" width="24.26953125" style="170" customWidth="1"/>
    <col min="1539" max="1539" width="55.7265625" style="170" customWidth="1"/>
    <col min="1540" max="1540" width="10" style="170" customWidth="1"/>
    <col min="1541" max="1544" width="19" style="170" customWidth="1"/>
    <col min="1545" max="1545" width="10.26953125" style="170" customWidth="1"/>
    <col min="1546" max="1546" width="28.26953125" style="170" customWidth="1"/>
    <col min="1547" max="1792" width="8.7265625" style="170"/>
    <col min="1793" max="1793" width="9.26953125" style="170" customWidth="1"/>
    <col min="1794" max="1794" width="24.26953125" style="170" customWidth="1"/>
    <col min="1795" max="1795" width="55.7265625" style="170" customWidth="1"/>
    <col min="1796" max="1796" width="10" style="170" customWidth="1"/>
    <col min="1797" max="1800" width="19" style="170" customWidth="1"/>
    <col min="1801" max="1801" width="10.26953125" style="170" customWidth="1"/>
    <col min="1802" max="1802" width="28.26953125" style="170" customWidth="1"/>
    <col min="1803" max="2048" width="8.7265625" style="170"/>
    <col min="2049" max="2049" width="9.26953125" style="170" customWidth="1"/>
    <col min="2050" max="2050" width="24.26953125" style="170" customWidth="1"/>
    <col min="2051" max="2051" width="55.7265625" style="170" customWidth="1"/>
    <col min="2052" max="2052" width="10" style="170" customWidth="1"/>
    <col min="2053" max="2056" width="19" style="170" customWidth="1"/>
    <col min="2057" max="2057" width="10.26953125" style="170" customWidth="1"/>
    <col min="2058" max="2058" width="28.26953125" style="170" customWidth="1"/>
    <col min="2059" max="2304" width="8.7265625" style="170"/>
    <col min="2305" max="2305" width="9.26953125" style="170" customWidth="1"/>
    <col min="2306" max="2306" width="24.26953125" style="170" customWidth="1"/>
    <col min="2307" max="2307" width="55.7265625" style="170" customWidth="1"/>
    <col min="2308" max="2308" width="10" style="170" customWidth="1"/>
    <col min="2309" max="2312" width="19" style="170" customWidth="1"/>
    <col min="2313" max="2313" width="10.26953125" style="170" customWidth="1"/>
    <col min="2314" max="2314" width="28.26953125" style="170" customWidth="1"/>
    <col min="2315" max="2560" width="8.7265625" style="170"/>
    <col min="2561" max="2561" width="9.26953125" style="170" customWidth="1"/>
    <col min="2562" max="2562" width="24.26953125" style="170" customWidth="1"/>
    <col min="2563" max="2563" width="55.7265625" style="170" customWidth="1"/>
    <col min="2564" max="2564" width="10" style="170" customWidth="1"/>
    <col min="2565" max="2568" width="19" style="170" customWidth="1"/>
    <col min="2569" max="2569" width="10.26953125" style="170" customWidth="1"/>
    <col min="2570" max="2570" width="28.26953125" style="170" customWidth="1"/>
    <col min="2571" max="2816" width="8.7265625" style="170"/>
    <col min="2817" max="2817" width="9.26953125" style="170" customWidth="1"/>
    <col min="2818" max="2818" width="24.26953125" style="170" customWidth="1"/>
    <col min="2819" max="2819" width="55.7265625" style="170" customWidth="1"/>
    <col min="2820" max="2820" width="10" style="170" customWidth="1"/>
    <col min="2821" max="2824" width="19" style="170" customWidth="1"/>
    <col min="2825" max="2825" width="10.26953125" style="170" customWidth="1"/>
    <col min="2826" max="2826" width="28.26953125" style="170" customWidth="1"/>
    <col min="2827" max="3072" width="8.7265625" style="170"/>
    <col min="3073" max="3073" width="9.26953125" style="170" customWidth="1"/>
    <col min="3074" max="3074" width="24.26953125" style="170" customWidth="1"/>
    <col min="3075" max="3075" width="55.7265625" style="170" customWidth="1"/>
    <col min="3076" max="3076" width="10" style="170" customWidth="1"/>
    <col min="3077" max="3080" width="19" style="170" customWidth="1"/>
    <col min="3081" max="3081" width="10.26953125" style="170" customWidth="1"/>
    <col min="3082" max="3082" width="28.26953125" style="170" customWidth="1"/>
    <col min="3083" max="3328" width="8.7265625" style="170"/>
    <col min="3329" max="3329" width="9.26953125" style="170" customWidth="1"/>
    <col min="3330" max="3330" width="24.26953125" style="170" customWidth="1"/>
    <col min="3331" max="3331" width="55.7265625" style="170" customWidth="1"/>
    <col min="3332" max="3332" width="10" style="170" customWidth="1"/>
    <col min="3333" max="3336" width="19" style="170" customWidth="1"/>
    <col min="3337" max="3337" width="10.26953125" style="170" customWidth="1"/>
    <col min="3338" max="3338" width="28.26953125" style="170" customWidth="1"/>
    <col min="3339" max="3584" width="8.7265625" style="170"/>
    <col min="3585" max="3585" width="9.26953125" style="170" customWidth="1"/>
    <col min="3586" max="3586" width="24.26953125" style="170" customWidth="1"/>
    <col min="3587" max="3587" width="55.7265625" style="170" customWidth="1"/>
    <col min="3588" max="3588" width="10" style="170" customWidth="1"/>
    <col min="3589" max="3592" width="19" style="170" customWidth="1"/>
    <col min="3593" max="3593" width="10.26953125" style="170" customWidth="1"/>
    <col min="3594" max="3594" width="28.26953125" style="170" customWidth="1"/>
    <col min="3595" max="3840" width="8.7265625" style="170"/>
    <col min="3841" max="3841" width="9.26953125" style="170" customWidth="1"/>
    <col min="3842" max="3842" width="24.26953125" style="170" customWidth="1"/>
    <col min="3843" max="3843" width="55.7265625" style="170" customWidth="1"/>
    <col min="3844" max="3844" width="10" style="170" customWidth="1"/>
    <col min="3845" max="3848" width="19" style="170" customWidth="1"/>
    <col min="3849" max="3849" width="10.26953125" style="170" customWidth="1"/>
    <col min="3850" max="3850" width="28.26953125" style="170" customWidth="1"/>
    <col min="3851" max="4096" width="8.7265625" style="170"/>
    <col min="4097" max="4097" width="9.26953125" style="170" customWidth="1"/>
    <col min="4098" max="4098" width="24.26953125" style="170" customWidth="1"/>
    <col min="4099" max="4099" width="55.7265625" style="170" customWidth="1"/>
    <col min="4100" max="4100" width="10" style="170" customWidth="1"/>
    <col min="4101" max="4104" width="19" style="170" customWidth="1"/>
    <col min="4105" max="4105" width="10.26953125" style="170" customWidth="1"/>
    <col min="4106" max="4106" width="28.26953125" style="170" customWidth="1"/>
    <col min="4107" max="4352" width="8.7265625" style="170"/>
    <col min="4353" max="4353" width="9.26953125" style="170" customWidth="1"/>
    <col min="4354" max="4354" width="24.26953125" style="170" customWidth="1"/>
    <col min="4355" max="4355" width="55.7265625" style="170" customWidth="1"/>
    <col min="4356" max="4356" width="10" style="170" customWidth="1"/>
    <col min="4357" max="4360" width="19" style="170" customWidth="1"/>
    <col min="4361" max="4361" width="10.26953125" style="170" customWidth="1"/>
    <col min="4362" max="4362" width="28.26953125" style="170" customWidth="1"/>
    <col min="4363" max="4608" width="8.7265625" style="170"/>
    <col min="4609" max="4609" width="9.26953125" style="170" customWidth="1"/>
    <col min="4610" max="4610" width="24.26953125" style="170" customWidth="1"/>
    <col min="4611" max="4611" width="55.7265625" style="170" customWidth="1"/>
    <col min="4612" max="4612" width="10" style="170" customWidth="1"/>
    <col min="4613" max="4616" width="19" style="170" customWidth="1"/>
    <col min="4617" max="4617" width="10.26953125" style="170" customWidth="1"/>
    <col min="4618" max="4618" width="28.26953125" style="170" customWidth="1"/>
    <col min="4619" max="4864" width="8.7265625" style="170"/>
    <col min="4865" max="4865" width="9.26953125" style="170" customWidth="1"/>
    <col min="4866" max="4866" width="24.26953125" style="170" customWidth="1"/>
    <col min="4867" max="4867" width="55.7265625" style="170" customWidth="1"/>
    <col min="4868" max="4868" width="10" style="170" customWidth="1"/>
    <col min="4869" max="4872" width="19" style="170" customWidth="1"/>
    <col min="4873" max="4873" width="10.26953125" style="170" customWidth="1"/>
    <col min="4874" max="4874" width="28.26953125" style="170" customWidth="1"/>
    <col min="4875" max="5120" width="8.7265625" style="170"/>
    <col min="5121" max="5121" width="9.26953125" style="170" customWidth="1"/>
    <col min="5122" max="5122" width="24.26953125" style="170" customWidth="1"/>
    <col min="5123" max="5123" width="55.7265625" style="170" customWidth="1"/>
    <col min="5124" max="5124" width="10" style="170" customWidth="1"/>
    <col min="5125" max="5128" width="19" style="170" customWidth="1"/>
    <col min="5129" max="5129" width="10.26953125" style="170" customWidth="1"/>
    <col min="5130" max="5130" width="28.26953125" style="170" customWidth="1"/>
    <col min="5131" max="5376" width="8.7265625" style="170"/>
    <col min="5377" max="5377" width="9.26953125" style="170" customWidth="1"/>
    <col min="5378" max="5378" width="24.26953125" style="170" customWidth="1"/>
    <col min="5379" max="5379" width="55.7265625" style="170" customWidth="1"/>
    <col min="5380" max="5380" width="10" style="170" customWidth="1"/>
    <col min="5381" max="5384" width="19" style="170" customWidth="1"/>
    <col min="5385" max="5385" width="10.26953125" style="170" customWidth="1"/>
    <col min="5386" max="5386" width="28.26953125" style="170" customWidth="1"/>
    <col min="5387" max="5632" width="8.7265625" style="170"/>
    <col min="5633" max="5633" width="9.26953125" style="170" customWidth="1"/>
    <col min="5634" max="5634" width="24.26953125" style="170" customWidth="1"/>
    <col min="5635" max="5635" width="55.7265625" style="170" customWidth="1"/>
    <col min="5636" max="5636" width="10" style="170" customWidth="1"/>
    <col min="5637" max="5640" width="19" style="170" customWidth="1"/>
    <col min="5641" max="5641" width="10.26953125" style="170" customWidth="1"/>
    <col min="5642" max="5642" width="28.26953125" style="170" customWidth="1"/>
    <col min="5643" max="5888" width="8.7265625" style="170"/>
    <col min="5889" max="5889" width="9.26953125" style="170" customWidth="1"/>
    <col min="5890" max="5890" width="24.26953125" style="170" customWidth="1"/>
    <col min="5891" max="5891" width="55.7265625" style="170" customWidth="1"/>
    <col min="5892" max="5892" width="10" style="170" customWidth="1"/>
    <col min="5893" max="5896" width="19" style="170" customWidth="1"/>
    <col min="5897" max="5897" width="10.26953125" style="170" customWidth="1"/>
    <col min="5898" max="5898" width="28.26953125" style="170" customWidth="1"/>
    <col min="5899" max="6144" width="8.7265625" style="170"/>
    <col min="6145" max="6145" width="9.26953125" style="170" customWidth="1"/>
    <col min="6146" max="6146" width="24.26953125" style="170" customWidth="1"/>
    <col min="6147" max="6147" width="55.7265625" style="170" customWidth="1"/>
    <col min="6148" max="6148" width="10" style="170" customWidth="1"/>
    <col min="6149" max="6152" width="19" style="170" customWidth="1"/>
    <col min="6153" max="6153" width="10.26953125" style="170" customWidth="1"/>
    <col min="6154" max="6154" width="28.26953125" style="170" customWidth="1"/>
    <col min="6155" max="6400" width="8.7265625" style="170"/>
    <col min="6401" max="6401" width="9.26953125" style="170" customWidth="1"/>
    <col min="6402" max="6402" width="24.26953125" style="170" customWidth="1"/>
    <col min="6403" max="6403" width="55.7265625" style="170" customWidth="1"/>
    <col min="6404" max="6404" width="10" style="170" customWidth="1"/>
    <col min="6405" max="6408" width="19" style="170" customWidth="1"/>
    <col min="6409" max="6409" width="10.26953125" style="170" customWidth="1"/>
    <col min="6410" max="6410" width="28.26953125" style="170" customWidth="1"/>
    <col min="6411" max="6656" width="8.7265625" style="170"/>
    <col min="6657" max="6657" width="9.26953125" style="170" customWidth="1"/>
    <col min="6658" max="6658" width="24.26953125" style="170" customWidth="1"/>
    <col min="6659" max="6659" width="55.7265625" style="170" customWidth="1"/>
    <col min="6660" max="6660" width="10" style="170" customWidth="1"/>
    <col min="6661" max="6664" width="19" style="170" customWidth="1"/>
    <col min="6665" max="6665" width="10.26953125" style="170" customWidth="1"/>
    <col min="6666" max="6666" width="28.26953125" style="170" customWidth="1"/>
    <col min="6667" max="6912" width="8.7265625" style="170"/>
    <col min="6913" max="6913" width="9.26953125" style="170" customWidth="1"/>
    <col min="6914" max="6914" width="24.26953125" style="170" customWidth="1"/>
    <col min="6915" max="6915" width="55.7265625" style="170" customWidth="1"/>
    <col min="6916" max="6916" width="10" style="170" customWidth="1"/>
    <col min="6917" max="6920" width="19" style="170" customWidth="1"/>
    <col min="6921" max="6921" width="10.26953125" style="170" customWidth="1"/>
    <col min="6922" max="6922" width="28.26953125" style="170" customWidth="1"/>
    <col min="6923" max="7168" width="8.7265625" style="170"/>
    <col min="7169" max="7169" width="9.26953125" style="170" customWidth="1"/>
    <col min="7170" max="7170" width="24.26953125" style="170" customWidth="1"/>
    <col min="7171" max="7171" width="55.7265625" style="170" customWidth="1"/>
    <col min="7172" max="7172" width="10" style="170" customWidth="1"/>
    <col min="7173" max="7176" width="19" style="170" customWidth="1"/>
    <col min="7177" max="7177" width="10.26953125" style="170" customWidth="1"/>
    <col min="7178" max="7178" width="28.26953125" style="170" customWidth="1"/>
    <col min="7179" max="7424" width="8.7265625" style="170"/>
    <col min="7425" max="7425" width="9.26953125" style="170" customWidth="1"/>
    <col min="7426" max="7426" width="24.26953125" style="170" customWidth="1"/>
    <col min="7427" max="7427" width="55.7265625" style="170" customWidth="1"/>
    <col min="7428" max="7428" width="10" style="170" customWidth="1"/>
    <col min="7429" max="7432" width="19" style="170" customWidth="1"/>
    <col min="7433" max="7433" width="10.26953125" style="170" customWidth="1"/>
    <col min="7434" max="7434" width="28.26953125" style="170" customWidth="1"/>
    <col min="7435" max="7680" width="8.7265625" style="170"/>
    <col min="7681" max="7681" width="9.26953125" style="170" customWidth="1"/>
    <col min="7682" max="7682" width="24.26953125" style="170" customWidth="1"/>
    <col min="7683" max="7683" width="55.7265625" style="170" customWidth="1"/>
    <col min="7684" max="7684" width="10" style="170" customWidth="1"/>
    <col min="7685" max="7688" width="19" style="170" customWidth="1"/>
    <col min="7689" max="7689" width="10.26953125" style="170" customWidth="1"/>
    <col min="7690" max="7690" width="28.26953125" style="170" customWidth="1"/>
    <col min="7691" max="7936" width="8.7265625" style="170"/>
    <col min="7937" max="7937" width="9.26953125" style="170" customWidth="1"/>
    <col min="7938" max="7938" width="24.26953125" style="170" customWidth="1"/>
    <col min="7939" max="7939" width="55.7265625" style="170" customWidth="1"/>
    <col min="7940" max="7940" width="10" style="170" customWidth="1"/>
    <col min="7941" max="7944" width="19" style="170" customWidth="1"/>
    <col min="7945" max="7945" width="10.26953125" style="170" customWidth="1"/>
    <col min="7946" max="7946" width="28.26953125" style="170" customWidth="1"/>
    <col min="7947" max="8192" width="8.7265625" style="170"/>
    <col min="8193" max="8193" width="9.26953125" style="170" customWidth="1"/>
    <col min="8194" max="8194" width="24.26953125" style="170" customWidth="1"/>
    <col min="8195" max="8195" width="55.7265625" style="170" customWidth="1"/>
    <col min="8196" max="8196" width="10" style="170" customWidth="1"/>
    <col min="8197" max="8200" width="19" style="170" customWidth="1"/>
    <col min="8201" max="8201" width="10.26953125" style="170" customWidth="1"/>
    <col min="8202" max="8202" width="28.26953125" style="170" customWidth="1"/>
    <col min="8203" max="8448" width="8.7265625" style="170"/>
    <col min="8449" max="8449" width="9.26953125" style="170" customWidth="1"/>
    <col min="8450" max="8450" width="24.26953125" style="170" customWidth="1"/>
    <col min="8451" max="8451" width="55.7265625" style="170" customWidth="1"/>
    <col min="8452" max="8452" width="10" style="170" customWidth="1"/>
    <col min="8453" max="8456" width="19" style="170" customWidth="1"/>
    <col min="8457" max="8457" width="10.26953125" style="170" customWidth="1"/>
    <col min="8458" max="8458" width="28.26953125" style="170" customWidth="1"/>
    <col min="8459" max="8704" width="8.7265625" style="170"/>
    <col min="8705" max="8705" width="9.26953125" style="170" customWidth="1"/>
    <col min="8706" max="8706" width="24.26953125" style="170" customWidth="1"/>
    <col min="8707" max="8707" width="55.7265625" style="170" customWidth="1"/>
    <col min="8708" max="8708" width="10" style="170" customWidth="1"/>
    <col min="8709" max="8712" width="19" style="170" customWidth="1"/>
    <col min="8713" max="8713" width="10.26953125" style="170" customWidth="1"/>
    <col min="8714" max="8714" width="28.26953125" style="170" customWidth="1"/>
    <col min="8715" max="8960" width="8.7265625" style="170"/>
    <col min="8961" max="8961" width="9.26953125" style="170" customWidth="1"/>
    <col min="8962" max="8962" width="24.26953125" style="170" customWidth="1"/>
    <col min="8963" max="8963" width="55.7265625" style="170" customWidth="1"/>
    <col min="8964" max="8964" width="10" style="170" customWidth="1"/>
    <col min="8965" max="8968" width="19" style="170" customWidth="1"/>
    <col min="8969" max="8969" width="10.26953125" style="170" customWidth="1"/>
    <col min="8970" max="8970" width="28.26953125" style="170" customWidth="1"/>
    <col min="8971" max="9216" width="8.7265625" style="170"/>
    <col min="9217" max="9217" width="9.26953125" style="170" customWidth="1"/>
    <col min="9218" max="9218" width="24.26953125" style="170" customWidth="1"/>
    <col min="9219" max="9219" width="55.7265625" style="170" customWidth="1"/>
    <col min="9220" max="9220" width="10" style="170" customWidth="1"/>
    <col min="9221" max="9224" width="19" style="170" customWidth="1"/>
    <col min="9225" max="9225" width="10.26953125" style="170" customWidth="1"/>
    <col min="9226" max="9226" width="28.26953125" style="170" customWidth="1"/>
    <col min="9227" max="9472" width="8.7265625" style="170"/>
    <col min="9473" max="9473" width="9.26953125" style="170" customWidth="1"/>
    <col min="9474" max="9474" width="24.26953125" style="170" customWidth="1"/>
    <col min="9475" max="9475" width="55.7265625" style="170" customWidth="1"/>
    <col min="9476" max="9476" width="10" style="170" customWidth="1"/>
    <col min="9477" max="9480" width="19" style="170" customWidth="1"/>
    <col min="9481" max="9481" width="10.26953125" style="170" customWidth="1"/>
    <col min="9482" max="9482" width="28.26953125" style="170" customWidth="1"/>
    <col min="9483" max="9728" width="8.7265625" style="170"/>
    <col min="9729" max="9729" width="9.26953125" style="170" customWidth="1"/>
    <col min="9730" max="9730" width="24.26953125" style="170" customWidth="1"/>
    <col min="9731" max="9731" width="55.7265625" style="170" customWidth="1"/>
    <col min="9732" max="9732" width="10" style="170" customWidth="1"/>
    <col min="9733" max="9736" width="19" style="170" customWidth="1"/>
    <col min="9737" max="9737" width="10.26953125" style="170" customWidth="1"/>
    <col min="9738" max="9738" width="28.26953125" style="170" customWidth="1"/>
    <col min="9739" max="9984" width="8.7265625" style="170"/>
    <col min="9985" max="9985" width="9.26953125" style="170" customWidth="1"/>
    <col min="9986" max="9986" width="24.26953125" style="170" customWidth="1"/>
    <col min="9987" max="9987" width="55.7265625" style="170" customWidth="1"/>
    <col min="9988" max="9988" width="10" style="170" customWidth="1"/>
    <col min="9989" max="9992" width="19" style="170" customWidth="1"/>
    <col min="9993" max="9993" width="10.26953125" style="170" customWidth="1"/>
    <col min="9994" max="9994" width="28.26953125" style="170" customWidth="1"/>
    <col min="9995" max="10240" width="8.7265625" style="170"/>
    <col min="10241" max="10241" width="9.26953125" style="170" customWidth="1"/>
    <col min="10242" max="10242" width="24.26953125" style="170" customWidth="1"/>
    <col min="10243" max="10243" width="55.7265625" style="170" customWidth="1"/>
    <col min="10244" max="10244" width="10" style="170" customWidth="1"/>
    <col min="10245" max="10248" width="19" style="170" customWidth="1"/>
    <col min="10249" max="10249" width="10.26953125" style="170" customWidth="1"/>
    <col min="10250" max="10250" width="28.26953125" style="170" customWidth="1"/>
    <col min="10251" max="10496" width="8.7265625" style="170"/>
    <col min="10497" max="10497" width="9.26953125" style="170" customWidth="1"/>
    <col min="10498" max="10498" width="24.26953125" style="170" customWidth="1"/>
    <col min="10499" max="10499" width="55.7265625" style="170" customWidth="1"/>
    <col min="10500" max="10500" width="10" style="170" customWidth="1"/>
    <col min="10501" max="10504" width="19" style="170" customWidth="1"/>
    <col min="10505" max="10505" width="10.26953125" style="170" customWidth="1"/>
    <col min="10506" max="10506" width="28.26953125" style="170" customWidth="1"/>
    <col min="10507" max="10752" width="8.7265625" style="170"/>
    <col min="10753" max="10753" width="9.26953125" style="170" customWidth="1"/>
    <col min="10754" max="10754" width="24.26953125" style="170" customWidth="1"/>
    <col min="10755" max="10755" width="55.7265625" style="170" customWidth="1"/>
    <col min="10756" max="10756" width="10" style="170" customWidth="1"/>
    <col min="10757" max="10760" width="19" style="170" customWidth="1"/>
    <col min="10761" max="10761" width="10.26953125" style="170" customWidth="1"/>
    <col min="10762" max="10762" width="28.26953125" style="170" customWidth="1"/>
    <col min="10763" max="11008" width="8.7265625" style="170"/>
    <col min="11009" max="11009" width="9.26953125" style="170" customWidth="1"/>
    <col min="11010" max="11010" width="24.26953125" style="170" customWidth="1"/>
    <col min="11011" max="11011" width="55.7265625" style="170" customWidth="1"/>
    <col min="11012" max="11012" width="10" style="170" customWidth="1"/>
    <col min="11013" max="11016" width="19" style="170" customWidth="1"/>
    <col min="11017" max="11017" width="10.26953125" style="170" customWidth="1"/>
    <col min="11018" max="11018" width="28.26953125" style="170" customWidth="1"/>
    <col min="11019" max="11264" width="8.7265625" style="170"/>
    <col min="11265" max="11265" width="9.26953125" style="170" customWidth="1"/>
    <col min="11266" max="11266" width="24.26953125" style="170" customWidth="1"/>
    <col min="11267" max="11267" width="55.7265625" style="170" customWidth="1"/>
    <col min="11268" max="11268" width="10" style="170" customWidth="1"/>
    <col min="11269" max="11272" width="19" style="170" customWidth="1"/>
    <col min="11273" max="11273" width="10.26953125" style="170" customWidth="1"/>
    <col min="11274" max="11274" width="28.26953125" style="170" customWidth="1"/>
    <col min="11275" max="11520" width="8.7265625" style="170"/>
    <col min="11521" max="11521" width="9.26953125" style="170" customWidth="1"/>
    <col min="11522" max="11522" width="24.26953125" style="170" customWidth="1"/>
    <col min="11523" max="11523" width="55.7265625" style="170" customWidth="1"/>
    <col min="11524" max="11524" width="10" style="170" customWidth="1"/>
    <col min="11525" max="11528" width="19" style="170" customWidth="1"/>
    <col min="11529" max="11529" width="10.26953125" style="170" customWidth="1"/>
    <col min="11530" max="11530" width="28.26953125" style="170" customWidth="1"/>
    <col min="11531" max="11776" width="8.7265625" style="170"/>
    <col min="11777" max="11777" width="9.26953125" style="170" customWidth="1"/>
    <col min="11778" max="11778" width="24.26953125" style="170" customWidth="1"/>
    <col min="11779" max="11779" width="55.7265625" style="170" customWidth="1"/>
    <col min="11780" max="11780" width="10" style="170" customWidth="1"/>
    <col min="11781" max="11784" width="19" style="170" customWidth="1"/>
    <col min="11785" max="11785" width="10.26953125" style="170" customWidth="1"/>
    <col min="11786" max="11786" width="28.26953125" style="170" customWidth="1"/>
    <col min="11787" max="12032" width="8.7265625" style="170"/>
    <col min="12033" max="12033" width="9.26953125" style="170" customWidth="1"/>
    <col min="12034" max="12034" width="24.26953125" style="170" customWidth="1"/>
    <col min="12035" max="12035" width="55.7265625" style="170" customWidth="1"/>
    <col min="12036" max="12036" width="10" style="170" customWidth="1"/>
    <col min="12037" max="12040" width="19" style="170" customWidth="1"/>
    <col min="12041" max="12041" width="10.26953125" style="170" customWidth="1"/>
    <col min="12042" max="12042" width="28.26953125" style="170" customWidth="1"/>
    <col min="12043" max="12288" width="8.7265625" style="170"/>
    <col min="12289" max="12289" width="9.26953125" style="170" customWidth="1"/>
    <col min="12290" max="12290" width="24.26953125" style="170" customWidth="1"/>
    <col min="12291" max="12291" width="55.7265625" style="170" customWidth="1"/>
    <col min="12292" max="12292" width="10" style="170" customWidth="1"/>
    <col min="12293" max="12296" width="19" style="170" customWidth="1"/>
    <col min="12297" max="12297" width="10.26953125" style="170" customWidth="1"/>
    <col min="12298" max="12298" width="28.26953125" style="170" customWidth="1"/>
    <col min="12299" max="12544" width="8.7265625" style="170"/>
    <col min="12545" max="12545" width="9.26953125" style="170" customWidth="1"/>
    <col min="12546" max="12546" width="24.26953125" style="170" customWidth="1"/>
    <col min="12547" max="12547" width="55.7265625" style="170" customWidth="1"/>
    <col min="12548" max="12548" width="10" style="170" customWidth="1"/>
    <col min="12549" max="12552" width="19" style="170" customWidth="1"/>
    <col min="12553" max="12553" width="10.26953125" style="170" customWidth="1"/>
    <col min="12554" max="12554" width="28.26953125" style="170" customWidth="1"/>
    <col min="12555" max="12800" width="8.7265625" style="170"/>
    <col min="12801" max="12801" width="9.26953125" style="170" customWidth="1"/>
    <col min="12802" max="12802" width="24.26953125" style="170" customWidth="1"/>
    <col min="12803" max="12803" width="55.7265625" style="170" customWidth="1"/>
    <col min="12804" max="12804" width="10" style="170" customWidth="1"/>
    <col min="12805" max="12808" width="19" style="170" customWidth="1"/>
    <col min="12809" max="12809" width="10.26953125" style="170" customWidth="1"/>
    <col min="12810" max="12810" width="28.26953125" style="170" customWidth="1"/>
    <col min="12811" max="13056" width="8.7265625" style="170"/>
    <col min="13057" max="13057" width="9.26953125" style="170" customWidth="1"/>
    <col min="13058" max="13058" width="24.26953125" style="170" customWidth="1"/>
    <col min="13059" max="13059" width="55.7265625" style="170" customWidth="1"/>
    <col min="13060" max="13060" width="10" style="170" customWidth="1"/>
    <col min="13061" max="13064" width="19" style="170" customWidth="1"/>
    <col min="13065" max="13065" width="10.26953125" style="170" customWidth="1"/>
    <col min="13066" max="13066" width="28.26953125" style="170" customWidth="1"/>
    <col min="13067" max="13312" width="8.7265625" style="170"/>
    <col min="13313" max="13313" width="9.26953125" style="170" customWidth="1"/>
    <col min="13314" max="13314" width="24.26953125" style="170" customWidth="1"/>
    <col min="13315" max="13315" width="55.7265625" style="170" customWidth="1"/>
    <col min="13316" max="13316" width="10" style="170" customWidth="1"/>
    <col min="13317" max="13320" width="19" style="170" customWidth="1"/>
    <col min="13321" max="13321" width="10.26953125" style="170" customWidth="1"/>
    <col min="13322" max="13322" width="28.26953125" style="170" customWidth="1"/>
    <col min="13323" max="13568" width="8.7265625" style="170"/>
    <col min="13569" max="13569" width="9.26953125" style="170" customWidth="1"/>
    <col min="13570" max="13570" width="24.26953125" style="170" customWidth="1"/>
    <col min="13571" max="13571" width="55.7265625" style="170" customWidth="1"/>
    <col min="13572" max="13572" width="10" style="170" customWidth="1"/>
    <col min="13573" max="13576" width="19" style="170" customWidth="1"/>
    <col min="13577" max="13577" width="10.26953125" style="170" customWidth="1"/>
    <col min="13578" max="13578" width="28.26953125" style="170" customWidth="1"/>
    <col min="13579" max="13824" width="8.7265625" style="170"/>
    <col min="13825" max="13825" width="9.26953125" style="170" customWidth="1"/>
    <col min="13826" max="13826" width="24.26953125" style="170" customWidth="1"/>
    <col min="13827" max="13827" width="55.7265625" style="170" customWidth="1"/>
    <col min="13828" max="13828" width="10" style="170" customWidth="1"/>
    <col min="13829" max="13832" width="19" style="170" customWidth="1"/>
    <col min="13833" max="13833" width="10.26953125" style="170" customWidth="1"/>
    <col min="13834" max="13834" width="28.26953125" style="170" customWidth="1"/>
    <col min="13835" max="14080" width="8.7265625" style="170"/>
    <col min="14081" max="14081" width="9.26953125" style="170" customWidth="1"/>
    <col min="14082" max="14082" width="24.26953125" style="170" customWidth="1"/>
    <col min="14083" max="14083" width="55.7265625" style="170" customWidth="1"/>
    <col min="14084" max="14084" width="10" style="170" customWidth="1"/>
    <col min="14085" max="14088" width="19" style="170" customWidth="1"/>
    <col min="14089" max="14089" width="10.26953125" style="170" customWidth="1"/>
    <col min="14090" max="14090" width="28.26953125" style="170" customWidth="1"/>
    <col min="14091" max="14336" width="8.7265625" style="170"/>
    <col min="14337" max="14337" width="9.26953125" style="170" customWidth="1"/>
    <col min="14338" max="14338" width="24.26953125" style="170" customWidth="1"/>
    <col min="14339" max="14339" width="55.7265625" style="170" customWidth="1"/>
    <col min="14340" max="14340" width="10" style="170" customWidth="1"/>
    <col min="14341" max="14344" width="19" style="170" customWidth="1"/>
    <col min="14345" max="14345" width="10.26953125" style="170" customWidth="1"/>
    <col min="14346" max="14346" width="28.26953125" style="170" customWidth="1"/>
    <col min="14347" max="14592" width="8.7265625" style="170"/>
    <col min="14593" max="14593" width="9.26953125" style="170" customWidth="1"/>
    <col min="14594" max="14594" width="24.26953125" style="170" customWidth="1"/>
    <col min="14595" max="14595" width="55.7265625" style="170" customWidth="1"/>
    <col min="14596" max="14596" width="10" style="170" customWidth="1"/>
    <col min="14597" max="14600" width="19" style="170" customWidth="1"/>
    <col min="14601" max="14601" width="10.26953125" style="170" customWidth="1"/>
    <col min="14602" max="14602" width="28.26953125" style="170" customWidth="1"/>
    <col min="14603" max="14848" width="8.7265625" style="170"/>
    <col min="14849" max="14849" width="9.26953125" style="170" customWidth="1"/>
    <col min="14850" max="14850" width="24.26953125" style="170" customWidth="1"/>
    <col min="14851" max="14851" width="55.7265625" style="170" customWidth="1"/>
    <col min="14852" max="14852" width="10" style="170" customWidth="1"/>
    <col min="14853" max="14856" width="19" style="170" customWidth="1"/>
    <col min="14857" max="14857" width="10.26953125" style="170" customWidth="1"/>
    <col min="14858" max="14858" width="28.26953125" style="170" customWidth="1"/>
    <col min="14859" max="15104" width="8.7265625" style="170"/>
    <col min="15105" max="15105" width="9.26953125" style="170" customWidth="1"/>
    <col min="15106" max="15106" width="24.26953125" style="170" customWidth="1"/>
    <col min="15107" max="15107" width="55.7265625" style="170" customWidth="1"/>
    <col min="15108" max="15108" width="10" style="170" customWidth="1"/>
    <col min="15109" max="15112" width="19" style="170" customWidth="1"/>
    <col min="15113" max="15113" width="10.26953125" style="170" customWidth="1"/>
    <col min="15114" max="15114" width="28.26953125" style="170" customWidth="1"/>
    <col min="15115" max="15360" width="8.7265625" style="170"/>
    <col min="15361" max="15361" width="9.26953125" style="170" customWidth="1"/>
    <col min="15362" max="15362" width="24.26953125" style="170" customWidth="1"/>
    <col min="15363" max="15363" width="55.7265625" style="170" customWidth="1"/>
    <col min="15364" max="15364" width="10" style="170" customWidth="1"/>
    <col min="15365" max="15368" width="19" style="170" customWidth="1"/>
    <col min="15369" max="15369" width="10.26953125" style="170" customWidth="1"/>
    <col min="15370" max="15370" width="28.26953125" style="170" customWidth="1"/>
    <col min="15371" max="15616" width="8.7265625" style="170"/>
    <col min="15617" max="15617" width="9.26953125" style="170" customWidth="1"/>
    <col min="15618" max="15618" width="24.26953125" style="170" customWidth="1"/>
    <col min="15619" max="15619" width="55.7265625" style="170" customWidth="1"/>
    <col min="15620" max="15620" width="10" style="170" customWidth="1"/>
    <col min="15621" max="15624" width="19" style="170" customWidth="1"/>
    <col min="15625" max="15625" width="10.26953125" style="170" customWidth="1"/>
    <col min="15626" max="15626" width="28.26953125" style="170" customWidth="1"/>
    <col min="15627" max="15872" width="8.7265625" style="170"/>
    <col min="15873" max="15873" width="9.26953125" style="170" customWidth="1"/>
    <col min="15874" max="15874" width="24.26953125" style="170" customWidth="1"/>
    <col min="15875" max="15875" width="55.7265625" style="170" customWidth="1"/>
    <col min="15876" max="15876" width="10" style="170" customWidth="1"/>
    <col min="15877" max="15880" width="19" style="170" customWidth="1"/>
    <col min="15881" max="15881" width="10.26953125" style="170" customWidth="1"/>
    <col min="15882" max="15882" width="28.26953125" style="170" customWidth="1"/>
    <col min="15883" max="16128" width="8.7265625" style="170"/>
    <col min="16129" max="16129" width="9.26953125" style="170" customWidth="1"/>
    <col min="16130" max="16130" width="24.26953125" style="170" customWidth="1"/>
    <col min="16131" max="16131" width="55.7265625" style="170" customWidth="1"/>
    <col min="16132" max="16132" width="10" style="170" customWidth="1"/>
    <col min="16133" max="16136" width="19" style="170" customWidth="1"/>
    <col min="16137" max="16137" width="10.26953125" style="170" customWidth="1"/>
    <col min="16138" max="16138" width="28.26953125" style="170" customWidth="1"/>
    <col min="16139" max="16384" width="8.7265625" style="170"/>
  </cols>
  <sheetData>
    <row r="1" spans="1:10" s="161" customFormat="1" ht="19.5" customHeight="1" thickBot="1">
      <c r="A1" s="208" t="s">
        <v>1481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s="163" customFormat="1" ht="29.25" customHeight="1" thickBot="1">
      <c r="A2" s="162" t="s">
        <v>23</v>
      </c>
      <c r="B2" s="162" t="s">
        <v>1482</v>
      </c>
      <c r="C2" s="162" t="s">
        <v>1483</v>
      </c>
      <c r="D2" s="162" t="s">
        <v>1484</v>
      </c>
      <c r="E2" s="162" t="s">
        <v>1485</v>
      </c>
      <c r="F2" s="162" t="s">
        <v>1486</v>
      </c>
      <c r="G2" s="162" t="s">
        <v>1487</v>
      </c>
      <c r="H2" s="162" t="s">
        <v>1488</v>
      </c>
      <c r="I2" s="162" t="s">
        <v>1489</v>
      </c>
      <c r="J2" s="162" t="s">
        <v>1490</v>
      </c>
    </row>
    <row r="3" spans="1:10" ht="14.9" customHeight="1">
      <c r="A3" s="164">
        <v>1.111</v>
      </c>
      <c r="B3" s="165" t="s">
        <v>1458</v>
      </c>
      <c r="C3" s="165" t="s">
        <v>1491</v>
      </c>
      <c r="D3" s="166">
        <v>2</v>
      </c>
      <c r="E3" s="166">
        <v>867</v>
      </c>
      <c r="F3" s="166">
        <v>8506</v>
      </c>
      <c r="G3" s="167">
        <f>E3*0.09290304</f>
        <v>80.546935680000004</v>
      </c>
      <c r="H3" s="167">
        <f>F3*0.028316847</f>
        <v>240.86310058199999</v>
      </c>
      <c r="I3" s="168" t="s">
        <v>1492</v>
      </c>
      <c r="J3" s="169"/>
    </row>
    <row r="4" spans="1:10" ht="14.9" customHeight="1">
      <c r="A4" s="171">
        <v>1.111</v>
      </c>
      <c r="B4" s="172" t="s">
        <v>1455</v>
      </c>
      <c r="C4" s="172" t="s">
        <v>1493</v>
      </c>
      <c r="D4" s="173">
        <v>2</v>
      </c>
      <c r="E4" s="173">
        <v>354</v>
      </c>
      <c r="F4" s="173">
        <v>3246</v>
      </c>
      <c r="G4" s="174">
        <f t="shared" ref="G4:G68" si="0">E4*0.09290304</f>
        <v>32.887676160000005</v>
      </c>
      <c r="H4" s="174">
        <f t="shared" ref="H4:H68" si="1">F4*0.028316847</f>
        <v>91.916485362000003</v>
      </c>
      <c r="I4" s="175" t="s">
        <v>1492</v>
      </c>
      <c r="J4" s="176"/>
    </row>
    <row r="5" spans="1:10" ht="14.9" customHeight="1">
      <c r="A5" s="177">
        <v>1.113</v>
      </c>
      <c r="B5" s="178" t="s">
        <v>1452</v>
      </c>
      <c r="C5" s="178" t="s">
        <v>1467</v>
      </c>
      <c r="D5" s="179" t="s">
        <v>1494</v>
      </c>
      <c r="E5" s="180">
        <v>60</v>
      </c>
      <c r="F5" s="180">
        <v>510</v>
      </c>
      <c r="G5" s="174">
        <f t="shared" si="0"/>
        <v>5.5741824000000006</v>
      </c>
      <c r="H5" s="174">
        <f t="shared" si="1"/>
        <v>14.441591969999999</v>
      </c>
      <c r="I5" s="175" t="s">
        <v>1492</v>
      </c>
      <c r="J5" s="176"/>
    </row>
    <row r="6" spans="1:10" ht="14.9" customHeight="1">
      <c r="A6" s="171">
        <v>1.121</v>
      </c>
      <c r="B6" s="178" t="s">
        <v>801</v>
      </c>
      <c r="C6" s="178" t="s">
        <v>1495</v>
      </c>
      <c r="D6" s="179" t="s">
        <v>1496</v>
      </c>
      <c r="E6" s="180">
        <v>35</v>
      </c>
      <c r="F6" s="180">
        <v>259</v>
      </c>
      <c r="G6" s="174">
        <f t="shared" si="0"/>
        <v>3.2516064</v>
      </c>
      <c r="H6" s="174">
        <f t="shared" si="1"/>
        <v>7.3340633730000002</v>
      </c>
      <c r="I6" s="175" t="s">
        <v>1492</v>
      </c>
      <c r="J6" s="176"/>
    </row>
    <row r="7" spans="1:10" ht="14.9" customHeight="1">
      <c r="A7" s="177">
        <v>1.121</v>
      </c>
      <c r="B7" s="178" t="s">
        <v>1441</v>
      </c>
      <c r="C7" s="178" t="s">
        <v>1497</v>
      </c>
      <c r="D7" s="179" t="s">
        <v>1498</v>
      </c>
      <c r="E7" s="180">
        <v>328</v>
      </c>
      <c r="F7" s="180">
        <v>3694</v>
      </c>
      <c r="G7" s="174">
        <f t="shared" si="0"/>
        <v>30.472197120000001</v>
      </c>
      <c r="H7" s="174">
        <f t="shared" si="1"/>
        <v>104.602432818</v>
      </c>
      <c r="I7" s="175" t="s">
        <v>1492</v>
      </c>
      <c r="J7" s="176"/>
    </row>
    <row r="8" spans="1:10" ht="14.9" customHeight="1">
      <c r="A8" s="177">
        <v>1.121</v>
      </c>
      <c r="B8" s="178" t="s">
        <v>1434</v>
      </c>
      <c r="C8" s="178" t="s">
        <v>1499</v>
      </c>
      <c r="D8" s="179" t="s">
        <v>1498</v>
      </c>
      <c r="E8" s="180">
        <v>173</v>
      </c>
      <c r="F8" s="180">
        <v>1745</v>
      </c>
      <c r="G8" s="174">
        <f t="shared" si="0"/>
        <v>16.072225920000001</v>
      </c>
      <c r="H8" s="174">
        <f t="shared" si="1"/>
        <v>49.412898014999996</v>
      </c>
      <c r="I8" s="175" t="s">
        <v>1492</v>
      </c>
      <c r="J8" s="176"/>
    </row>
    <row r="9" spans="1:10" ht="14.9" customHeight="1">
      <c r="A9" s="177">
        <v>1.121</v>
      </c>
      <c r="B9" s="178" t="s">
        <v>1432</v>
      </c>
      <c r="C9" s="178" t="s">
        <v>1500</v>
      </c>
      <c r="D9" s="179" t="s">
        <v>1498</v>
      </c>
      <c r="E9" s="180">
        <v>173</v>
      </c>
      <c r="F9" s="180">
        <v>1745</v>
      </c>
      <c r="G9" s="174">
        <f t="shared" si="0"/>
        <v>16.072225920000001</v>
      </c>
      <c r="H9" s="174">
        <f t="shared" si="1"/>
        <v>49.412898014999996</v>
      </c>
      <c r="I9" s="175" t="s">
        <v>1492</v>
      </c>
      <c r="J9" s="176"/>
    </row>
    <row r="10" spans="1:10" ht="14.9" customHeight="1">
      <c r="A10" s="177">
        <v>1.121</v>
      </c>
      <c r="B10" s="178" t="s">
        <v>1439</v>
      </c>
      <c r="C10" s="178" t="s">
        <v>1501</v>
      </c>
      <c r="D10" s="179" t="s">
        <v>1498</v>
      </c>
      <c r="E10" s="180">
        <v>570</v>
      </c>
      <c r="F10" s="180">
        <v>6936</v>
      </c>
      <c r="G10" s="174">
        <f t="shared" si="0"/>
        <v>52.954732800000002</v>
      </c>
      <c r="H10" s="174">
        <f t="shared" si="1"/>
        <v>196.40565079199999</v>
      </c>
      <c r="I10" s="175" t="s">
        <v>1492</v>
      </c>
      <c r="J10" s="176"/>
    </row>
    <row r="11" spans="1:10" ht="14.9" customHeight="1">
      <c r="A11" s="177">
        <v>1.121</v>
      </c>
      <c r="B11" s="178" t="s">
        <v>1428</v>
      </c>
      <c r="C11" s="178" t="s">
        <v>1502</v>
      </c>
      <c r="D11" s="179" t="s">
        <v>1498</v>
      </c>
      <c r="E11" s="180">
        <v>191</v>
      </c>
      <c r="F11" s="180">
        <v>2005</v>
      </c>
      <c r="G11" s="174">
        <f t="shared" si="0"/>
        <v>17.744480640000003</v>
      </c>
      <c r="H11" s="174">
        <f t="shared" si="1"/>
        <v>56.775278235000002</v>
      </c>
      <c r="I11" s="175" t="s">
        <v>1503</v>
      </c>
      <c r="J11" s="176" t="s">
        <v>1504</v>
      </c>
    </row>
    <row r="12" spans="1:10" ht="14.9" customHeight="1">
      <c r="A12" s="177">
        <v>1.121</v>
      </c>
      <c r="B12" s="178" t="s">
        <v>1430</v>
      </c>
      <c r="C12" s="178" t="s">
        <v>1505</v>
      </c>
      <c r="D12" s="179" t="s">
        <v>1498</v>
      </c>
      <c r="E12" s="180">
        <v>191</v>
      </c>
      <c r="F12" s="180">
        <v>2005</v>
      </c>
      <c r="G12" s="174">
        <f t="shared" si="0"/>
        <v>17.744480640000003</v>
      </c>
      <c r="H12" s="174">
        <f t="shared" si="1"/>
        <v>56.775278235000002</v>
      </c>
      <c r="I12" s="175" t="s">
        <v>1503</v>
      </c>
      <c r="J12" s="176" t="s">
        <v>1504</v>
      </c>
    </row>
    <row r="13" spans="1:10" ht="14.9" customHeight="1">
      <c r="A13" s="171">
        <v>1.121</v>
      </c>
      <c r="B13" s="172" t="s">
        <v>1437</v>
      </c>
      <c r="C13" s="172" t="s">
        <v>1506</v>
      </c>
      <c r="D13" s="181" t="s">
        <v>1507</v>
      </c>
      <c r="E13" s="180">
        <v>362</v>
      </c>
      <c r="F13" s="180">
        <v>3479</v>
      </c>
      <c r="G13" s="174">
        <f t="shared" si="0"/>
        <v>33.630900480000001</v>
      </c>
      <c r="H13" s="174">
        <f t="shared" si="1"/>
        <v>98.514310713</v>
      </c>
      <c r="I13" s="175" t="s">
        <v>1492</v>
      </c>
      <c r="J13" s="176"/>
    </row>
    <row r="14" spans="1:10" ht="14.9" customHeight="1">
      <c r="A14" s="177">
        <v>1.1220000000000001</v>
      </c>
      <c r="B14" s="178" t="s">
        <v>1508</v>
      </c>
      <c r="C14" s="178" t="s">
        <v>1509</v>
      </c>
      <c r="D14" s="179" t="s">
        <v>1510</v>
      </c>
      <c r="E14" s="180">
        <v>145</v>
      </c>
      <c r="F14" s="180">
        <v>1194</v>
      </c>
      <c r="G14" s="174">
        <f t="shared" si="0"/>
        <v>13.470940800000001</v>
      </c>
      <c r="H14" s="174">
        <f t="shared" si="1"/>
        <v>33.810315318000001</v>
      </c>
      <c r="I14" s="175" t="s">
        <v>1492</v>
      </c>
      <c r="J14" s="176"/>
    </row>
    <row r="15" spans="1:10" ht="14.9" customHeight="1">
      <c r="A15" s="171">
        <v>1.1220000000000001</v>
      </c>
      <c r="B15" s="172" t="s">
        <v>1511</v>
      </c>
      <c r="C15" s="172" t="s">
        <v>1512</v>
      </c>
      <c r="D15" s="173">
        <v>1</v>
      </c>
      <c r="E15" s="173">
        <v>500</v>
      </c>
      <c r="F15" s="173">
        <v>5285</v>
      </c>
      <c r="G15" s="174">
        <f t="shared" si="0"/>
        <v>46.451520000000002</v>
      </c>
      <c r="H15" s="174">
        <f t="shared" si="1"/>
        <v>149.65453639500001</v>
      </c>
      <c r="I15" s="175" t="s">
        <v>1492</v>
      </c>
      <c r="J15" s="176"/>
    </row>
    <row r="16" spans="1:10" ht="14.9" customHeight="1">
      <c r="A16" s="171">
        <v>1.1220000000000001</v>
      </c>
      <c r="B16" s="172" t="s">
        <v>1513</v>
      </c>
      <c r="C16" s="172" t="s">
        <v>1514</v>
      </c>
      <c r="D16" s="173">
        <v>2</v>
      </c>
      <c r="E16" s="173">
        <v>326</v>
      </c>
      <c r="F16" s="173">
        <v>3780</v>
      </c>
      <c r="G16" s="174">
        <f t="shared" si="0"/>
        <v>30.286391040000002</v>
      </c>
      <c r="H16" s="174">
        <f t="shared" si="1"/>
        <v>107.03768165999999</v>
      </c>
      <c r="I16" s="175" t="s">
        <v>1492</v>
      </c>
      <c r="J16" s="176"/>
    </row>
    <row r="17" spans="1:10" ht="14.9" customHeight="1">
      <c r="A17" s="171">
        <v>1.1220000000000001</v>
      </c>
      <c r="B17" s="172" t="s">
        <v>1515</v>
      </c>
      <c r="C17" s="172" t="s">
        <v>1516</v>
      </c>
      <c r="D17" s="173">
        <v>2</v>
      </c>
      <c r="E17" s="173">
        <v>57</v>
      </c>
      <c r="F17" s="173">
        <v>68</v>
      </c>
      <c r="G17" s="174">
        <f t="shared" si="0"/>
        <v>5.2954732800000004</v>
      </c>
      <c r="H17" s="174">
        <f t="shared" si="1"/>
        <v>1.9255455959999999</v>
      </c>
      <c r="I17" s="175" t="s">
        <v>1492</v>
      </c>
      <c r="J17" s="176"/>
    </row>
    <row r="18" spans="1:10" ht="14.9" customHeight="1">
      <c r="A18" s="171">
        <v>1.1220000000000001</v>
      </c>
      <c r="B18" s="172" t="s">
        <v>1517</v>
      </c>
      <c r="C18" s="172" t="s">
        <v>1518</v>
      </c>
      <c r="D18" s="173">
        <v>2</v>
      </c>
      <c r="E18" s="173">
        <v>403</v>
      </c>
      <c r="F18" s="173">
        <v>4288</v>
      </c>
      <c r="G18" s="174">
        <f t="shared" si="0"/>
        <v>37.439925120000005</v>
      </c>
      <c r="H18" s="174">
        <f t="shared" si="1"/>
        <v>121.422639936</v>
      </c>
      <c r="I18" s="175" t="s">
        <v>1492</v>
      </c>
      <c r="J18" s="176"/>
    </row>
    <row r="19" spans="1:10" ht="14.9" customHeight="1">
      <c r="A19" s="171">
        <v>1.1220000000000001</v>
      </c>
      <c r="B19" s="172" t="s">
        <v>1396</v>
      </c>
      <c r="C19" s="172" t="s">
        <v>1519</v>
      </c>
      <c r="D19" s="173">
        <v>2</v>
      </c>
      <c r="E19" s="173">
        <v>82</v>
      </c>
      <c r="F19" s="173">
        <v>949</v>
      </c>
      <c r="G19" s="174">
        <f t="shared" si="0"/>
        <v>7.6180492800000001</v>
      </c>
      <c r="H19" s="174">
        <f t="shared" si="1"/>
        <v>26.872687802999998</v>
      </c>
      <c r="I19" s="175" t="s">
        <v>1492</v>
      </c>
      <c r="J19" s="176"/>
    </row>
    <row r="20" spans="1:10" ht="14.9" customHeight="1">
      <c r="A20" s="171">
        <v>1.1220000000000001</v>
      </c>
      <c r="B20" s="172" t="s">
        <v>1520</v>
      </c>
      <c r="C20" s="172" t="s">
        <v>1521</v>
      </c>
      <c r="D20" s="173">
        <v>3</v>
      </c>
      <c r="E20" s="173">
        <v>210</v>
      </c>
      <c r="F20" s="173">
        <v>2269</v>
      </c>
      <c r="G20" s="174">
        <f t="shared" si="0"/>
        <v>19.5096384</v>
      </c>
      <c r="H20" s="174">
        <f t="shared" si="1"/>
        <v>64.250925843000005</v>
      </c>
      <c r="I20" s="175" t="s">
        <v>1492</v>
      </c>
      <c r="J20" s="176"/>
    </row>
    <row r="21" spans="1:10" ht="14.9" customHeight="1">
      <c r="A21" s="171">
        <v>1.1220000000000001</v>
      </c>
      <c r="B21" s="172" t="s">
        <v>1522</v>
      </c>
      <c r="C21" s="172" t="s">
        <v>1523</v>
      </c>
      <c r="D21" s="173">
        <v>4</v>
      </c>
      <c r="E21" s="173">
        <v>411</v>
      </c>
      <c r="F21" s="173">
        <v>4759</v>
      </c>
      <c r="G21" s="174">
        <f t="shared" si="0"/>
        <v>38.183149440000001</v>
      </c>
      <c r="H21" s="174">
        <f t="shared" si="1"/>
        <v>134.759874873</v>
      </c>
      <c r="I21" s="175" t="s">
        <v>1492</v>
      </c>
      <c r="J21" s="176"/>
    </row>
    <row r="22" spans="1:10" ht="14.9" customHeight="1">
      <c r="A22" s="171">
        <v>1.1220000000000001</v>
      </c>
      <c r="B22" s="172" t="s">
        <v>1524</v>
      </c>
      <c r="C22" s="172" t="s">
        <v>1525</v>
      </c>
      <c r="D22" s="173">
        <v>5</v>
      </c>
      <c r="E22" s="173">
        <v>0</v>
      </c>
      <c r="F22" s="180">
        <v>218</v>
      </c>
      <c r="G22" s="174">
        <f t="shared" si="0"/>
        <v>0</v>
      </c>
      <c r="H22" s="174">
        <f t="shared" si="1"/>
        <v>6.1730726459999996</v>
      </c>
      <c r="I22" s="175" t="s">
        <v>1492</v>
      </c>
      <c r="J22" s="176"/>
    </row>
    <row r="23" spans="1:10" ht="14.9" customHeight="1">
      <c r="A23" s="171">
        <v>1.1220000000000001</v>
      </c>
      <c r="B23" s="172" t="s">
        <v>1399</v>
      </c>
      <c r="C23" s="172" t="s">
        <v>1526</v>
      </c>
      <c r="D23" s="173">
        <v>5</v>
      </c>
      <c r="E23" s="173">
        <v>0</v>
      </c>
      <c r="F23" s="180">
        <v>73</v>
      </c>
      <c r="G23" s="174">
        <f t="shared" si="0"/>
        <v>0</v>
      </c>
      <c r="H23" s="174">
        <f t="shared" si="1"/>
        <v>2.0671298309999999</v>
      </c>
      <c r="I23" s="175" t="s">
        <v>1492</v>
      </c>
      <c r="J23" s="176"/>
    </row>
    <row r="24" spans="1:10" ht="14.9" customHeight="1">
      <c r="A24" s="171">
        <v>1.1220000000000001</v>
      </c>
      <c r="B24" s="178" t="s">
        <v>1527</v>
      </c>
      <c r="C24" s="178" t="s">
        <v>1528</v>
      </c>
      <c r="D24" s="180">
        <v>6</v>
      </c>
      <c r="E24" s="173">
        <v>0</v>
      </c>
      <c r="F24" s="180">
        <v>3463</v>
      </c>
      <c r="G24" s="174">
        <f t="shared" si="0"/>
        <v>0</v>
      </c>
      <c r="H24" s="174">
        <f t="shared" si="1"/>
        <v>98.061241160999998</v>
      </c>
      <c r="I24" s="175" t="s">
        <v>1492</v>
      </c>
      <c r="J24" s="176"/>
    </row>
    <row r="25" spans="1:10" ht="14.9" customHeight="1">
      <c r="A25" s="171">
        <v>1.1220000000000001</v>
      </c>
      <c r="B25" s="178" t="s">
        <v>1529</v>
      </c>
      <c r="C25" s="178" t="s">
        <v>1530</v>
      </c>
      <c r="D25" s="180">
        <v>6</v>
      </c>
      <c r="E25" s="180">
        <v>0</v>
      </c>
      <c r="F25" s="180">
        <v>253</v>
      </c>
      <c r="G25" s="174">
        <f t="shared" si="0"/>
        <v>0</v>
      </c>
      <c r="H25" s="174">
        <f t="shared" si="1"/>
        <v>7.1641622909999993</v>
      </c>
      <c r="I25" s="175" t="s">
        <v>1492</v>
      </c>
      <c r="J25" s="176"/>
    </row>
    <row r="26" spans="1:10" ht="14.9" customHeight="1">
      <c r="A26" s="171">
        <v>1.131</v>
      </c>
      <c r="B26" s="172" t="s">
        <v>1393</v>
      </c>
      <c r="C26" s="172" t="s">
        <v>1392</v>
      </c>
      <c r="D26" s="173">
        <v>1</v>
      </c>
      <c r="E26" s="173">
        <v>1947</v>
      </c>
      <c r="F26" s="173">
        <v>18417</v>
      </c>
      <c r="G26" s="174">
        <f t="shared" si="0"/>
        <v>180.88221888000001</v>
      </c>
      <c r="H26" s="174">
        <f t="shared" si="1"/>
        <v>521.511371199</v>
      </c>
      <c r="I26" s="182" t="s">
        <v>1492</v>
      </c>
      <c r="J26" s="183"/>
    </row>
    <row r="27" spans="1:10" ht="14.9" customHeight="1">
      <c r="A27" s="177">
        <v>1.1319999999999999</v>
      </c>
      <c r="B27" s="178" t="s">
        <v>1390</v>
      </c>
      <c r="C27" s="178" t="s">
        <v>101</v>
      </c>
      <c r="D27" s="179" t="s">
        <v>1494</v>
      </c>
      <c r="E27" s="180">
        <v>688</v>
      </c>
      <c r="F27" s="180">
        <v>5848</v>
      </c>
      <c r="G27" s="174">
        <f t="shared" si="0"/>
        <v>63.917291520000006</v>
      </c>
      <c r="H27" s="174">
        <f t="shared" si="1"/>
        <v>165.596921256</v>
      </c>
      <c r="I27" s="175" t="s">
        <v>1492</v>
      </c>
      <c r="J27" s="176"/>
    </row>
    <row r="28" spans="1:10" ht="14.9" customHeight="1">
      <c r="A28" s="177">
        <v>1.1319999999999999</v>
      </c>
      <c r="B28" s="178" t="s">
        <v>1387</v>
      </c>
      <c r="C28" s="178" t="s">
        <v>102</v>
      </c>
      <c r="D28" s="179" t="s">
        <v>1494</v>
      </c>
      <c r="E28" s="180">
        <v>112</v>
      </c>
      <c r="F28" s="180">
        <v>952</v>
      </c>
      <c r="G28" s="174">
        <f t="shared" si="0"/>
        <v>10.40514048</v>
      </c>
      <c r="H28" s="174">
        <f t="shared" si="1"/>
        <v>26.957638343999999</v>
      </c>
      <c r="I28" s="175" t="s">
        <v>1492</v>
      </c>
      <c r="J28" s="176"/>
    </row>
    <row r="29" spans="1:10" ht="14.9" customHeight="1">
      <c r="A29" s="171">
        <v>1.1339999999999999</v>
      </c>
      <c r="B29" s="172" t="s">
        <v>1380</v>
      </c>
      <c r="C29" s="172" t="s">
        <v>1531</v>
      </c>
      <c r="D29" s="173">
        <v>1</v>
      </c>
      <c r="E29" s="173">
        <v>568</v>
      </c>
      <c r="F29" s="173">
        <v>5211</v>
      </c>
      <c r="G29" s="174">
        <f t="shared" si="0"/>
        <v>52.768926720000003</v>
      </c>
      <c r="H29" s="174">
        <f t="shared" si="1"/>
        <v>147.55908971700001</v>
      </c>
      <c r="I29" s="175" t="s">
        <v>1492</v>
      </c>
      <c r="J29" s="176"/>
    </row>
    <row r="30" spans="1:10" ht="14.9" customHeight="1">
      <c r="A30" s="171">
        <v>1.1339999999999999</v>
      </c>
      <c r="B30" s="172" t="s">
        <v>1379</v>
      </c>
      <c r="C30" s="172" t="s">
        <v>1531</v>
      </c>
      <c r="D30" s="173">
        <v>1</v>
      </c>
      <c r="E30" s="173">
        <v>184</v>
      </c>
      <c r="F30" s="173">
        <v>1690</v>
      </c>
      <c r="G30" s="174">
        <f t="shared" si="0"/>
        <v>17.094159360000003</v>
      </c>
      <c r="H30" s="174">
        <f t="shared" si="1"/>
        <v>47.855471430000001</v>
      </c>
      <c r="I30" s="175" t="s">
        <v>1492</v>
      </c>
      <c r="J30" s="176"/>
    </row>
    <row r="31" spans="1:10" ht="14.9" customHeight="1">
      <c r="A31" s="171">
        <v>1.1339999999999999</v>
      </c>
      <c r="B31" s="172" t="s">
        <v>1532</v>
      </c>
      <c r="C31" s="172" t="s">
        <v>1533</v>
      </c>
      <c r="D31" s="173">
        <v>2</v>
      </c>
      <c r="E31" s="173">
        <v>376</v>
      </c>
      <c r="F31" s="173">
        <v>3924</v>
      </c>
      <c r="G31" s="174">
        <f t="shared" si="0"/>
        <v>34.931543040000001</v>
      </c>
      <c r="H31" s="174">
        <f t="shared" si="1"/>
        <v>111.115307628</v>
      </c>
      <c r="I31" s="175" t="s">
        <v>1492</v>
      </c>
      <c r="J31" s="176"/>
    </row>
    <row r="32" spans="1:10" ht="14.9" customHeight="1">
      <c r="A32" s="171">
        <v>1.1339999999999999</v>
      </c>
      <c r="B32" s="172" t="s">
        <v>1382</v>
      </c>
      <c r="C32" s="172" t="s">
        <v>1534</v>
      </c>
      <c r="D32" s="173">
        <v>2</v>
      </c>
      <c r="E32" s="173">
        <v>1131</v>
      </c>
      <c r="F32" s="173">
        <v>10951</v>
      </c>
      <c r="G32" s="174">
        <f t="shared" si="0"/>
        <v>105.07333824000001</v>
      </c>
      <c r="H32" s="174">
        <f t="shared" si="1"/>
        <v>310.097791497</v>
      </c>
      <c r="I32" s="175" t="s">
        <v>1492</v>
      </c>
      <c r="J32" s="176"/>
    </row>
    <row r="33" spans="1:10" ht="14.9" customHeight="1">
      <c r="A33" s="171">
        <v>1.141</v>
      </c>
      <c r="B33" s="172" t="s">
        <v>1372</v>
      </c>
      <c r="C33" s="172" t="s">
        <v>1535</v>
      </c>
      <c r="D33" s="181" t="s">
        <v>1507</v>
      </c>
      <c r="E33" s="180">
        <v>445</v>
      </c>
      <c r="F33" s="180">
        <v>3778</v>
      </c>
      <c r="G33" s="174">
        <f t="shared" si="0"/>
        <v>41.341852800000005</v>
      </c>
      <c r="H33" s="174">
        <f t="shared" si="1"/>
        <v>106.98104796599999</v>
      </c>
      <c r="I33" s="175" t="s">
        <v>1492</v>
      </c>
      <c r="J33" s="176"/>
    </row>
    <row r="34" spans="1:10" ht="14.9" customHeight="1">
      <c r="A34" s="171">
        <v>1.1419999999999999</v>
      </c>
      <c r="B34" s="172" t="s">
        <v>1369</v>
      </c>
      <c r="C34" s="172" t="s">
        <v>1536</v>
      </c>
      <c r="D34" s="173">
        <v>2</v>
      </c>
      <c r="E34" s="173">
        <v>199</v>
      </c>
      <c r="F34" s="173">
        <v>2317</v>
      </c>
      <c r="G34" s="174">
        <f t="shared" si="0"/>
        <v>18.487704960000002</v>
      </c>
      <c r="H34" s="174">
        <f t="shared" si="1"/>
        <v>65.610134498999997</v>
      </c>
      <c r="I34" s="175" t="s">
        <v>1492</v>
      </c>
      <c r="J34" s="176"/>
    </row>
    <row r="35" spans="1:10" ht="14.9" customHeight="1">
      <c r="A35" s="171">
        <v>1.1499999999999999</v>
      </c>
      <c r="B35" s="172" t="s">
        <v>1356</v>
      </c>
      <c r="C35" s="172" t="s">
        <v>1537</v>
      </c>
      <c r="D35" s="173">
        <v>3</v>
      </c>
      <c r="E35" s="173">
        <v>425</v>
      </c>
      <c r="F35" s="173">
        <v>3776</v>
      </c>
      <c r="G35" s="174">
        <f t="shared" si="0"/>
        <v>39.483792000000001</v>
      </c>
      <c r="H35" s="174">
        <f t="shared" si="1"/>
        <v>106.92441427199999</v>
      </c>
      <c r="I35" s="175" t="s">
        <v>1492</v>
      </c>
      <c r="J35" s="176"/>
    </row>
    <row r="36" spans="1:10" ht="14.9" customHeight="1">
      <c r="A36" s="171">
        <v>1.1499999999999999</v>
      </c>
      <c r="B36" s="172" t="s">
        <v>1538</v>
      </c>
      <c r="C36" s="172" t="s">
        <v>1539</v>
      </c>
      <c r="D36" s="173">
        <v>4</v>
      </c>
      <c r="E36" s="173">
        <v>366</v>
      </c>
      <c r="F36" s="173">
        <v>3886</v>
      </c>
      <c r="G36" s="174">
        <f t="shared" si="0"/>
        <v>34.002512639999999</v>
      </c>
      <c r="H36" s="174">
        <f t="shared" si="1"/>
        <v>110.039267442</v>
      </c>
      <c r="I36" s="175" t="s">
        <v>1492</v>
      </c>
      <c r="J36" s="176"/>
    </row>
    <row r="37" spans="1:10" ht="14.9" customHeight="1">
      <c r="A37" s="171">
        <v>1.2</v>
      </c>
      <c r="B37" s="172" t="s">
        <v>794</v>
      </c>
      <c r="C37" s="172" t="s">
        <v>1540</v>
      </c>
      <c r="D37" s="181" t="s">
        <v>1507</v>
      </c>
      <c r="E37" s="180">
        <v>64</v>
      </c>
      <c r="F37" s="180">
        <v>361</v>
      </c>
      <c r="G37" s="174">
        <f t="shared" si="0"/>
        <v>5.9457945600000004</v>
      </c>
      <c r="H37" s="174">
        <f t="shared" si="1"/>
        <v>10.222381767</v>
      </c>
      <c r="I37" s="175" t="s">
        <v>1503</v>
      </c>
      <c r="J37" s="176" t="s">
        <v>1504</v>
      </c>
    </row>
    <row r="38" spans="1:10" ht="14.9" customHeight="1">
      <c r="A38" s="171">
        <v>1.2110000000000001</v>
      </c>
      <c r="B38" s="178" t="s">
        <v>1310</v>
      </c>
      <c r="C38" s="178" t="s">
        <v>1541</v>
      </c>
      <c r="D38" s="179" t="s">
        <v>1498</v>
      </c>
      <c r="E38" s="180">
        <v>293</v>
      </c>
      <c r="F38" s="180">
        <v>1819</v>
      </c>
      <c r="G38" s="174">
        <f t="shared" si="0"/>
        <v>27.220590720000001</v>
      </c>
      <c r="H38" s="174">
        <f t="shared" si="1"/>
        <v>51.508344692999998</v>
      </c>
      <c r="I38" s="175" t="s">
        <v>1503</v>
      </c>
      <c r="J38" s="176" t="s">
        <v>1542</v>
      </c>
    </row>
    <row r="39" spans="1:10" ht="14.9" customHeight="1">
      <c r="A39" s="171">
        <v>1.2110000000000001</v>
      </c>
      <c r="B39" s="172" t="s">
        <v>1336</v>
      </c>
      <c r="C39" s="178" t="s">
        <v>1543</v>
      </c>
      <c r="D39" s="179" t="s">
        <v>1544</v>
      </c>
      <c r="E39" s="180">
        <v>254</v>
      </c>
      <c r="F39" s="180">
        <v>1483</v>
      </c>
      <c r="G39" s="174">
        <f t="shared" si="0"/>
        <v>23.597372160000003</v>
      </c>
      <c r="H39" s="174">
        <f t="shared" si="1"/>
        <v>41.993884100999999</v>
      </c>
      <c r="I39" s="175" t="s">
        <v>1503</v>
      </c>
      <c r="J39" s="176" t="s">
        <v>1542</v>
      </c>
    </row>
    <row r="40" spans="1:10" ht="14.9" customHeight="1">
      <c r="A40" s="177">
        <v>1.2130000000000001</v>
      </c>
      <c r="B40" s="178" t="s">
        <v>1333</v>
      </c>
      <c r="C40" s="178" t="s">
        <v>1545</v>
      </c>
      <c r="D40" s="179" t="s">
        <v>1498</v>
      </c>
      <c r="E40" s="180">
        <v>11</v>
      </c>
      <c r="F40" s="180">
        <v>60</v>
      </c>
      <c r="G40" s="174">
        <f t="shared" si="0"/>
        <v>1.02193344</v>
      </c>
      <c r="H40" s="174">
        <f t="shared" si="1"/>
        <v>1.69901082</v>
      </c>
      <c r="I40" s="175" t="s">
        <v>1492</v>
      </c>
      <c r="J40" s="176"/>
    </row>
    <row r="41" spans="1:10" ht="14.9" customHeight="1">
      <c r="A41" s="171">
        <v>1.2130000000000001</v>
      </c>
      <c r="B41" s="172" t="s">
        <v>1546</v>
      </c>
      <c r="C41" s="178" t="s">
        <v>1545</v>
      </c>
      <c r="D41" s="179" t="s">
        <v>1544</v>
      </c>
      <c r="E41" s="180">
        <v>11</v>
      </c>
      <c r="F41" s="180">
        <v>57</v>
      </c>
      <c r="G41" s="174">
        <f t="shared" si="0"/>
        <v>1.02193344</v>
      </c>
      <c r="H41" s="174">
        <f t="shared" si="1"/>
        <v>1.614060279</v>
      </c>
      <c r="I41" s="175" t="s">
        <v>1492</v>
      </c>
      <c r="J41" s="176"/>
    </row>
    <row r="42" spans="1:10" ht="14.9" customHeight="1">
      <c r="A42" s="171">
        <v>1.2130000000000001</v>
      </c>
      <c r="B42" s="172" t="s">
        <v>1547</v>
      </c>
      <c r="C42" s="172" t="s">
        <v>1548</v>
      </c>
      <c r="D42" s="173">
        <v>4</v>
      </c>
      <c r="E42" s="173">
        <v>33</v>
      </c>
      <c r="F42" s="173">
        <v>1022</v>
      </c>
      <c r="G42" s="174">
        <f t="shared" si="0"/>
        <v>3.0658003200000001</v>
      </c>
      <c r="H42" s="174">
        <f t="shared" si="1"/>
        <v>28.939817634000001</v>
      </c>
      <c r="I42" s="175" t="s">
        <v>1492</v>
      </c>
      <c r="J42" s="176"/>
    </row>
    <row r="43" spans="1:10" ht="14.9" customHeight="1">
      <c r="A43" s="171">
        <v>1.214</v>
      </c>
      <c r="B43" s="172" t="s">
        <v>1331</v>
      </c>
      <c r="C43" s="178" t="s">
        <v>1549</v>
      </c>
      <c r="D43" s="179" t="s">
        <v>1544</v>
      </c>
      <c r="E43" s="180">
        <v>132</v>
      </c>
      <c r="F43" s="180">
        <v>990</v>
      </c>
      <c r="G43" s="174">
        <f t="shared" si="0"/>
        <v>12.263201280000001</v>
      </c>
      <c r="H43" s="174">
        <f t="shared" si="1"/>
        <v>28.03367853</v>
      </c>
      <c r="I43" s="175" t="s">
        <v>1503</v>
      </c>
      <c r="J43" s="176" t="s">
        <v>1550</v>
      </c>
    </row>
    <row r="44" spans="1:10" ht="14.9" customHeight="1">
      <c r="A44" s="171">
        <v>1.214</v>
      </c>
      <c r="B44" s="172" t="s">
        <v>1328</v>
      </c>
      <c r="C44" s="172" t="s">
        <v>1551</v>
      </c>
      <c r="D44" s="181" t="s">
        <v>1507</v>
      </c>
      <c r="E44" s="180">
        <v>144</v>
      </c>
      <c r="F44" s="180">
        <v>1400</v>
      </c>
      <c r="G44" s="174">
        <f t="shared" si="0"/>
        <v>13.378037760000002</v>
      </c>
      <c r="H44" s="174">
        <f t="shared" si="1"/>
        <v>39.643585799999997</v>
      </c>
      <c r="I44" s="175" t="s">
        <v>1552</v>
      </c>
      <c r="J44" s="176" t="s">
        <v>1553</v>
      </c>
    </row>
    <row r="45" spans="1:10" ht="14.9" customHeight="1">
      <c r="A45" s="171">
        <v>1.214</v>
      </c>
      <c r="B45" s="172" t="s">
        <v>1554</v>
      </c>
      <c r="C45" s="172" t="s">
        <v>1555</v>
      </c>
      <c r="D45" s="173">
        <v>1</v>
      </c>
      <c r="E45" s="173">
        <v>270</v>
      </c>
      <c r="F45" s="173">
        <v>2548</v>
      </c>
      <c r="G45" s="174">
        <f t="shared" si="0"/>
        <v>25.083820800000002</v>
      </c>
      <c r="H45" s="174">
        <f t="shared" si="1"/>
        <v>72.151326155999996</v>
      </c>
      <c r="I45" s="175" t="s">
        <v>1556</v>
      </c>
      <c r="J45" s="176" t="s">
        <v>1557</v>
      </c>
    </row>
    <row r="46" spans="1:10" ht="14.9" customHeight="1">
      <c r="A46" s="171">
        <v>1.214</v>
      </c>
      <c r="B46" s="172" t="s">
        <v>1558</v>
      </c>
      <c r="C46" s="172" t="s">
        <v>1559</v>
      </c>
      <c r="D46" s="173">
        <v>3</v>
      </c>
      <c r="E46" s="173">
        <v>413</v>
      </c>
      <c r="F46" s="173">
        <v>4171</v>
      </c>
      <c r="G46" s="174">
        <f t="shared" si="0"/>
        <v>38.36895552</v>
      </c>
      <c r="H46" s="174">
        <f t="shared" si="1"/>
        <v>118.109568837</v>
      </c>
      <c r="I46" s="175" t="s">
        <v>1492</v>
      </c>
      <c r="J46" s="176" t="s">
        <v>1557</v>
      </c>
    </row>
    <row r="47" spans="1:10" ht="14.9" customHeight="1">
      <c r="A47" s="171">
        <v>1.214</v>
      </c>
      <c r="B47" s="172" t="s">
        <v>1560</v>
      </c>
      <c r="C47" s="172" t="s">
        <v>1561</v>
      </c>
      <c r="D47" s="173">
        <v>3</v>
      </c>
      <c r="E47" s="173">
        <v>16</v>
      </c>
      <c r="F47" s="173">
        <v>190</v>
      </c>
      <c r="G47" s="174">
        <f t="shared" si="0"/>
        <v>1.4864486400000001</v>
      </c>
      <c r="H47" s="174">
        <f t="shared" si="1"/>
        <v>5.38020093</v>
      </c>
      <c r="I47" s="175" t="s">
        <v>1492</v>
      </c>
      <c r="J47" s="176"/>
    </row>
    <row r="48" spans="1:10" ht="14.9" customHeight="1">
      <c r="A48" s="171">
        <v>1.214</v>
      </c>
      <c r="B48" s="172" t="s">
        <v>1562</v>
      </c>
      <c r="C48" s="172" t="s">
        <v>1563</v>
      </c>
      <c r="D48" s="173">
        <v>3</v>
      </c>
      <c r="E48" s="173">
        <v>156</v>
      </c>
      <c r="F48" s="173">
        <v>1655</v>
      </c>
      <c r="G48" s="174">
        <f t="shared" si="0"/>
        <v>14.492874240000001</v>
      </c>
      <c r="H48" s="174">
        <f t="shared" si="1"/>
        <v>46.864381784999999</v>
      </c>
      <c r="I48" s="175" t="s">
        <v>1552</v>
      </c>
      <c r="J48" s="176" t="s">
        <v>1557</v>
      </c>
    </row>
    <row r="49" spans="1:10" ht="14.9" customHeight="1">
      <c r="A49" s="171">
        <v>1.214</v>
      </c>
      <c r="B49" s="172" t="s">
        <v>1564</v>
      </c>
      <c r="C49" s="172" t="s">
        <v>1565</v>
      </c>
      <c r="D49" s="173">
        <v>3</v>
      </c>
      <c r="E49" s="173">
        <v>110</v>
      </c>
      <c r="F49" s="173">
        <v>1379</v>
      </c>
      <c r="G49" s="174">
        <f t="shared" si="0"/>
        <v>10.219334400000001</v>
      </c>
      <c r="H49" s="174">
        <f t="shared" si="1"/>
        <v>39.048932012999998</v>
      </c>
      <c r="I49" s="175" t="s">
        <v>1552</v>
      </c>
      <c r="J49" s="176" t="s">
        <v>1557</v>
      </c>
    </row>
    <row r="50" spans="1:10" ht="14.9" customHeight="1">
      <c r="A50" s="171">
        <v>1.216</v>
      </c>
      <c r="B50" s="172" t="s">
        <v>1319</v>
      </c>
      <c r="C50" s="178" t="s">
        <v>1566</v>
      </c>
      <c r="D50" s="179" t="s">
        <v>1544</v>
      </c>
      <c r="E50" s="180">
        <v>199</v>
      </c>
      <c r="F50" s="180">
        <v>1536</v>
      </c>
      <c r="G50" s="174">
        <f t="shared" si="0"/>
        <v>18.487704960000002</v>
      </c>
      <c r="H50" s="174">
        <f t="shared" si="1"/>
        <v>43.494676991999995</v>
      </c>
      <c r="I50" s="175" t="s">
        <v>1503</v>
      </c>
      <c r="J50" s="176" t="s">
        <v>1550</v>
      </c>
    </row>
    <row r="51" spans="1:10" ht="14.9" customHeight="1">
      <c r="A51" s="171">
        <v>1.216</v>
      </c>
      <c r="B51" s="172" t="s">
        <v>1321</v>
      </c>
      <c r="C51" s="172" t="s">
        <v>1567</v>
      </c>
      <c r="D51" s="181" t="s">
        <v>1507</v>
      </c>
      <c r="E51" s="180">
        <v>203</v>
      </c>
      <c r="F51" s="180">
        <v>2132</v>
      </c>
      <c r="G51" s="174">
        <f t="shared" si="0"/>
        <v>18.85931712</v>
      </c>
      <c r="H51" s="174">
        <f t="shared" si="1"/>
        <v>60.371517804</v>
      </c>
      <c r="I51" s="175" t="s">
        <v>1503</v>
      </c>
      <c r="J51" s="176" t="s">
        <v>1550</v>
      </c>
    </row>
    <row r="52" spans="1:10" ht="14.9" customHeight="1">
      <c r="A52" s="171">
        <v>1.22</v>
      </c>
      <c r="B52" s="172" t="s">
        <v>1307</v>
      </c>
      <c r="C52" s="172" t="s">
        <v>1568</v>
      </c>
      <c r="D52" s="173">
        <v>2</v>
      </c>
      <c r="E52" s="173">
        <v>720</v>
      </c>
      <c r="F52" s="173">
        <v>6739</v>
      </c>
      <c r="G52" s="174">
        <f t="shared" si="0"/>
        <v>66.890188800000004</v>
      </c>
      <c r="H52" s="174">
        <f t="shared" si="1"/>
        <v>190.82723193300001</v>
      </c>
      <c r="I52" s="175" t="s">
        <v>1492</v>
      </c>
      <c r="J52" s="176"/>
    </row>
    <row r="53" spans="1:10" ht="14.9" customHeight="1">
      <c r="A53" s="171">
        <v>1.22</v>
      </c>
      <c r="B53" s="172" t="s">
        <v>1569</v>
      </c>
      <c r="C53" s="172" t="s">
        <v>1570</v>
      </c>
      <c r="D53" s="173">
        <v>2</v>
      </c>
      <c r="E53" s="173">
        <v>428</v>
      </c>
      <c r="F53" s="173">
        <v>11436</v>
      </c>
      <c r="G53" s="174">
        <f t="shared" si="0"/>
        <v>39.762501120000003</v>
      </c>
      <c r="H53" s="174">
        <f t="shared" si="1"/>
        <v>323.83146229199997</v>
      </c>
      <c r="I53" s="175" t="s">
        <v>1492</v>
      </c>
      <c r="J53" s="176"/>
    </row>
    <row r="54" spans="1:10" ht="14.9" customHeight="1">
      <c r="A54" s="171">
        <v>1.2210000000000001</v>
      </c>
      <c r="B54" s="172" t="s">
        <v>1571</v>
      </c>
      <c r="C54" s="172" t="s">
        <v>1572</v>
      </c>
      <c r="D54" s="173">
        <v>2</v>
      </c>
      <c r="E54" s="173">
        <v>303</v>
      </c>
      <c r="F54" s="173">
        <v>2575</v>
      </c>
      <c r="G54" s="174">
        <f t="shared" si="0"/>
        <v>28.149621120000003</v>
      </c>
      <c r="H54" s="174">
        <f t="shared" si="1"/>
        <v>72.915881025000004</v>
      </c>
      <c r="I54" s="175" t="s">
        <v>1492</v>
      </c>
      <c r="J54" s="176"/>
    </row>
    <row r="55" spans="1:10" ht="14.9" customHeight="1">
      <c r="A55" s="177">
        <v>1.222</v>
      </c>
      <c r="B55" s="178" t="s">
        <v>1304</v>
      </c>
      <c r="C55" s="178" t="s">
        <v>1573</v>
      </c>
      <c r="D55" s="179" t="s">
        <v>1496</v>
      </c>
      <c r="E55" s="180">
        <v>377</v>
      </c>
      <c r="F55" s="180">
        <v>2114</v>
      </c>
      <c r="G55" s="174">
        <f t="shared" si="0"/>
        <v>35.024446080000004</v>
      </c>
      <c r="H55" s="174">
        <f t="shared" si="1"/>
        <v>59.861814557999999</v>
      </c>
      <c r="I55" s="175" t="s">
        <v>1492</v>
      </c>
      <c r="J55" s="176"/>
    </row>
    <row r="56" spans="1:10" ht="14.9" customHeight="1">
      <c r="A56" s="177">
        <v>1.222</v>
      </c>
      <c r="B56" s="178" t="s">
        <v>1302</v>
      </c>
      <c r="C56" s="178" t="s">
        <v>1574</v>
      </c>
      <c r="D56" s="179" t="s">
        <v>1494</v>
      </c>
      <c r="E56" s="180">
        <v>181</v>
      </c>
      <c r="F56" s="180">
        <v>1258</v>
      </c>
      <c r="G56" s="174">
        <f t="shared" si="0"/>
        <v>16.815450240000001</v>
      </c>
      <c r="H56" s="174">
        <f t="shared" si="1"/>
        <v>35.622593525999996</v>
      </c>
      <c r="I56" s="175" t="s">
        <v>1492</v>
      </c>
      <c r="J56" s="176"/>
    </row>
    <row r="57" spans="1:10" ht="14.9" customHeight="1">
      <c r="A57" s="177">
        <v>1.222</v>
      </c>
      <c r="B57" s="178" t="s">
        <v>1300</v>
      </c>
      <c r="C57" s="178" t="s">
        <v>1575</v>
      </c>
      <c r="D57" s="179" t="s">
        <v>1498</v>
      </c>
      <c r="E57" s="180">
        <v>228</v>
      </c>
      <c r="F57" s="180">
        <v>1542</v>
      </c>
      <c r="G57" s="174">
        <f t="shared" si="0"/>
        <v>21.181893120000002</v>
      </c>
      <c r="H57" s="174">
        <f t="shared" si="1"/>
        <v>43.664578073999998</v>
      </c>
      <c r="I57" s="175" t="s">
        <v>1492</v>
      </c>
      <c r="J57" s="176"/>
    </row>
    <row r="58" spans="1:10" ht="14.9" customHeight="1">
      <c r="A58" s="171">
        <v>1.2270000000000001</v>
      </c>
      <c r="B58" s="172" t="s">
        <v>1295</v>
      </c>
      <c r="C58" s="172" t="s">
        <v>1576</v>
      </c>
      <c r="D58" s="173">
        <v>1</v>
      </c>
      <c r="E58" s="173">
        <v>29</v>
      </c>
      <c r="F58" s="173">
        <v>323</v>
      </c>
      <c r="G58" s="174">
        <f t="shared" si="0"/>
        <v>2.6941881600000004</v>
      </c>
      <c r="H58" s="174">
        <f t="shared" si="1"/>
        <v>9.1463415809999997</v>
      </c>
      <c r="I58" s="182" t="s">
        <v>1492</v>
      </c>
      <c r="J58" s="183"/>
    </row>
    <row r="59" spans="1:10" ht="14.9" customHeight="1">
      <c r="A59" s="171">
        <v>1.2370000000000001</v>
      </c>
      <c r="B59" s="172" t="s">
        <v>1297</v>
      </c>
      <c r="C59" s="172" t="s">
        <v>1576</v>
      </c>
      <c r="D59" s="181" t="s">
        <v>1507</v>
      </c>
      <c r="E59" s="180">
        <v>46</v>
      </c>
      <c r="F59" s="180">
        <v>445</v>
      </c>
      <c r="G59" s="174">
        <f t="shared" si="0"/>
        <v>4.2735398400000006</v>
      </c>
      <c r="H59" s="174">
        <f t="shared" si="1"/>
        <v>12.600996915</v>
      </c>
      <c r="I59" s="175" t="s">
        <v>1492</v>
      </c>
      <c r="J59" s="176"/>
    </row>
    <row r="60" spans="1:10" ht="14.9" customHeight="1">
      <c r="A60" s="171">
        <v>1.28</v>
      </c>
      <c r="B60" s="172" t="s">
        <v>1289</v>
      </c>
      <c r="C60" s="172" t="s">
        <v>1577</v>
      </c>
      <c r="D60" s="181" t="s">
        <v>1507</v>
      </c>
      <c r="E60" s="180">
        <v>100</v>
      </c>
      <c r="F60" s="180">
        <v>981</v>
      </c>
      <c r="G60" s="174">
        <f t="shared" si="0"/>
        <v>9.2903040000000008</v>
      </c>
      <c r="H60" s="174">
        <f t="shared" si="1"/>
        <v>27.778826906999999</v>
      </c>
      <c r="I60" s="175" t="s">
        <v>1492</v>
      </c>
      <c r="J60" s="176"/>
    </row>
    <row r="61" spans="1:10" ht="14.9" customHeight="1">
      <c r="A61" s="171">
        <v>1.28</v>
      </c>
      <c r="B61" s="172" t="s">
        <v>1578</v>
      </c>
      <c r="C61" s="172" t="s">
        <v>1579</v>
      </c>
      <c r="D61" s="173">
        <v>1</v>
      </c>
      <c r="E61" s="173">
        <v>58</v>
      </c>
      <c r="F61" s="173">
        <v>649</v>
      </c>
      <c r="G61" s="174">
        <f t="shared" si="0"/>
        <v>5.3883763200000008</v>
      </c>
      <c r="H61" s="174">
        <f t="shared" si="1"/>
        <v>18.377633703000001</v>
      </c>
      <c r="I61" s="182" t="s">
        <v>1492</v>
      </c>
      <c r="J61" s="183"/>
    </row>
    <row r="62" spans="1:10" ht="14.9" customHeight="1">
      <c r="A62" s="171">
        <v>1.3120000000000001</v>
      </c>
      <c r="B62" s="172" t="s">
        <v>1282</v>
      </c>
      <c r="C62" s="172" t="s">
        <v>1580</v>
      </c>
      <c r="D62" s="173">
        <v>2</v>
      </c>
      <c r="E62" s="173">
        <v>425</v>
      </c>
      <c r="F62" s="173">
        <v>3795</v>
      </c>
      <c r="G62" s="174">
        <f t="shared" si="0"/>
        <v>39.483792000000001</v>
      </c>
      <c r="H62" s="174">
        <f t="shared" si="1"/>
        <v>107.46243436499999</v>
      </c>
      <c r="I62" s="175" t="s">
        <v>1492</v>
      </c>
      <c r="J62" s="176"/>
    </row>
    <row r="63" spans="1:10" ht="14.9" customHeight="1">
      <c r="A63" s="171">
        <v>1.3120000000000001</v>
      </c>
      <c r="B63" s="172" t="s">
        <v>1285</v>
      </c>
      <c r="C63" s="172" t="s">
        <v>1581</v>
      </c>
      <c r="D63" s="173">
        <v>2</v>
      </c>
      <c r="E63" s="173">
        <v>53</v>
      </c>
      <c r="F63" s="173">
        <v>586</v>
      </c>
      <c r="G63" s="174">
        <f t="shared" si="0"/>
        <v>4.9238611200000006</v>
      </c>
      <c r="H63" s="174">
        <f t="shared" si="1"/>
        <v>16.593672341999998</v>
      </c>
      <c r="I63" s="175" t="s">
        <v>1492</v>
      </c>
      <c r="J63" s="176"/>
    </row>
    <row r="64" spans="1:10" ht="14.9" customHeight="1">
      <c r="A64" s="177">
        <v>1.321</v>
      </c>
      <c r="B64" s="178" t="s">
        <v>1274</v>
      </c>
      <c r="C64" s="178" t="s">
        <v>104</v>
      </c>
      <c r="D64" s="181" t="s">
        <v>1507</v>
      </c>
      <c r="E64" s="180">
        <v>80</v>
      </c>
      <c r="F64" s="180">
        <v>733</v>
      </c>
      <c r="G64" s="174">
        <f t="shared" si="0"/>
        <v>7.4322432000000003</v>
      </c>
      <c r="H64" s="174">
        <f t="shared" si="1"/>
        <v>20.756248850999999</v>
      </c>
      <c r="I64" s="175" t="s">
        <v>1492</v>
      </c>
      <c r="J64" s="176"/>
    </row>
    <row r="65" spans="1:10" ht="14.9" customHeight="1">
      <c r="A65" s="171">
        <v>1.34</v>
      </c>
      <c r="B65" s="172" t="s">
        <v>1268</v>
      </c>
      <c r="C65" s="172" t="s">
        <v>1582</v>
      </c>
      <c r="D65" s="173">
        <v>1</v>
      </c>
      <c r="E65" s="173">
        <v>1131</v>
      </c>
      <c r="F65" s="173">
        <v>20339</v>
      </c>
      <c r="G65" s="174">
        <f>E65*0.09290304</f>
        <v>105.07333824000001</v>
      </c>
      <c r="H65" s="174">
        <f>F65*0.028316847</f>
        <v>575.93635113300002</v>
      </c>
      <c r="I65" s="175" t="s">
        <v>1503</v>
      </c>
      <c r="J65" s="176" t="s">
        <v>1583</v>
      </c>
    </row>
    <row r="66" spans="1:10" ht="14.9" customHeight="1">
      <c r="A66" s="171">
        <v>1.34</v>
      </c>
      <c r="B66" s="172" t="s">
        <v>1266</v>
      </c>
      <c r="C66" s="172" t="s">
        <v>1584</v>
      </c>
      <c r="D66" s="173">
        <v>1</v>
      </c>
      <c r="E66" s="173">
        <v>1197</v>
      </c>
      <c r="F66" s="173">
        <v>20283</v>
      </c>
      <c r="G66" s="174">
        <f t="shared" si="0"/>
        <v>111.20493888000001</v>
      </c>
      <c r="H66" s="174">
        <f t="shared" si="1"/>
        <v>574.35060770099994</v>
      </c>
      <c r="I66" s="175" t="s">
        <v>1503</v>
      </c>
      <c r="J66" s="176" t="s">
        <v>1583</v>
      </c>
    </row>
    <row r="67" spans="1:10" ht="14.9" customHeight="1">
      <c r="A67" s="177">
        <v>1.353</v>
      </c>
      <c r="B67" s="178" t="s">
        <v>1263</v>
      </c>
      <c r="C67" s="178" t="s">
        <v>1585</v>
      </c>
      <c r="D67" s="181" t="s">
        <v>1507</v>
      </c>
      <c r="E67" s="180">
        <v>75</v>
      </c>
      <c r="F67" s="180">
        <v>716</v>
      </c>
      <c r="G67" s="174">
        <f t="shared" si="0"/>
        <v>6.9677280000000001</v>
      </c>
      <c r="H67" s="174">
        <f t="shared" si="1"/>
        <v>20.274862452000001</v>
      </c>
      <c r="I67" s="175" t="s">
        <v>1492</v>
      </c>
      <c r="J67" s="176"/>
    </row>
    <row r="68" spans="1:10" ht="14.9" customHeight="1">
      <c r="A68" s="171">
        <v>1.36</v>
      </c>
      <c r="B68" s="172" t="s">
        <v>1260</v>
      </c>
      <c r="C68" s="172" t="s">
        <v>1586</v>
      </c>
      <c r="D68" s="173">
        <v>1</v>
      </c>
      <c r="E68" s="180">
        <v>200</v>
      </c>
      <c r="F68" s="180">
        <v>1858</v>
      </c>
      <c r="G68" s="174">
        <f t="shared" si="0"/>
        <v>18.580608000000002</v>
      </c>
      <c r="H68" s="174">
        <f t="shared" si="1"/>
        <v>52.612701725999997</v>
      </c>
      <c r="I68" s="175" t="s">
        <v>1492</v>
      </c>
      <c r="J68" s="176"/>
    </row>
    <row r="69" spans="1:10" ht="14.9" customHeight="1">
      <c r="A69" s="171">
        <v>1.3740000000000001</v>
      </c>
      <c r="B69" s="172" t="s">
        <v>1292</v>
      </c>
      <c r="C69" s="172" t="s">
        <v>1587</v>
      </c>
      <c r="D69" s="173">
        <v>1</v>
      </c>
      <c r="E69" s="173">
        <v>432</v>
      </c>
      <c r="F69" s="173">
        <v>3957</v>
      </c>
      <c r="G69" s="174">
        <f t="shared" ref="G69:G132" si="2">E69*0.09290304</f>
        <v>40.134113280000001</v>
      </c>
      <c r="H69" s="174">
        <f t="shared" ref="H69:H132" si="3">F69*0.028316847</f>
        <v>112.049763579</v>
      </c>
      <c r="I69" s="175" t="s">
        <v>1492</v>
      </c>
      <c r="J69" s="176"/>
    </row>
    <row r="70" spans="1:10" ht="14.9" customHeight="1">
      <c r="A70" s="171">
        <v>1.3740000000000001</v>
      </c>
      <c r="B70" s="172" t="s">
        <v>1326</v>
      </c>
      <c r="C70" s="172" t="s">
        <v>1588</v>
      </c>
      <c r="D70" s="173">
        <v>1</v>
      </c>
      <c r="E70" s="173">
        <v>68</v>
      </c>
      <c r="F70" s="173">
        <v>621</v>
      </c>
      <c r="G70" s="174">
        <f t="shared" si="2"/>
        <v>6.3174067200000001</v>
      </c>
      <c r="H70" s="174">
        <f t="shared" si="3"/>
        <v>17.584761987</v>
      </c>
      <c r="I70" s="175" t="s">
        <v>1492</v>
      </c>
      <c r="J70" s="176"/>
    </row>
    <row r="71" spans="1:10" ht="14.9" customHeight="1">
      <c r="A71" s="171">
        <v>1.3740000000000001</v>
      </c>
      <c r="B71" s="172" t="s">
        <v>1223</v>
      </c>
      <c r="C71" s="172" t="s">
        <v>1589</v>
      </c>
      <c r="D71" s="173">
        <v>1</v>
      </c>
      <c r="E71" s="173">
        <v>14</v>
      </c>
      <c r="F71" s="173">
        <v>126</v>
      </c>
      <c r="G71" s="174">
        <f t="shared" si="2"/>
        <v>1.30064256</v>
      </c>
      <c r="H71" s="174">
        <f t="shared" si="3"/>
        <v>3.567922722</v>
      </c>
      <c r="I71" s="175" t="s">
        <v>1492</v>
      </c>
      <c r="J71" s="176"/>
    </row>
    <row r="72" spans="1:10" ht="14.9" customHeight="1">
      <c r="A72" s="171">
        <v>1.3740000000000001</v>
      </c>
      <c r="B72" s="172" t="s">
        <v>1257</v>
      </c>
      <c r="C72" s="172" t="s">
        <v>1590</v>
      </c>
      <c r="D72" s="173">
        <v>2</v>
      </c>
      <c r="E72" s="173">
        <v>95</v>
      </c>
      <c r="F72" s="173">
        <v>977</v>
      </c>
      <c r="G72" s="174">
        <f t="shared" si="2"/>
        <v>8.8257887999999998</v>
      </c>
      <c r="H72" s="174">
        <f t="shared" si="3"/>
        <v>27.665559518999999</v>
      </c>
      <c r="I72" s="175" t="s">
        <v>1492</v>
      </c>
      <c r="J72" s="176"/>
    </row>
    <row r="73" spans="1:10" ht="14.9" customHeight="1">
      <c r="A73" s="171">
        <v>1.3740000000000001</v>
      </c>
      <c r="B73" s="172" t="s">
        <v>1324</v>
      </c>
      <c r="C73" s="172" t="s">
        <v>1591</v>
      </c>
      <c r="D73" s="173">
        <v>2</v>
      </c>
      <c r="E73" s="173">
        <v>103</v>
      </c>
      <c r="F73" s="173">
        <v>1179</v>
      </c>
      <c r="G73" s="174">
        <f t="shared" si="2"/>
        <v>9.569013120000001</v>
      </c>
      <c r="H73" s="174">
        <f t="shared" si="3"/>
        <v>33.385562612999998</v>
      </c>
      <c r="I73" s="175" t="s">
        <v>1492</v>
      </c>
      <c r="J73" s="176"/>
    </row>
    <row r="74" spans="1:10" ht="14.9" customHeight="1">
      <c r="A74" s="171">
        <v>1.3740000000000001</v>
      </c>
      <c r="B74" s="172" t="s">
        <v>1225</v>
      </c>
      <c r="C74" s="172" t="s">
        <v>1592</v>
      </c>
      <c r="D74" s="173">
        <v>3</v>
      </c>
      <c r="E74" s="173">
        <v>18</v>
      </c>
      <c r="F74" s="173">
        <v>155</v>
      </c>
      <c r="G74" s="174">
        <f t="shared" si="2"/>
        <v>1.6722547200000002</v>
      </c>
      <c r="H74" s="174">
        <f t="shared" si="3"/>
        <v>4.3891112850000003</v>
      </c>
      <c r="I74" s="175" t="s">
        <v>1492</v>
      </c>
      <c r="J74" s="176"/>
    </row>
    <row r="75" spans="1:10" ht="14.9" customHeight="1">
      <c r="A75" s="171">
        <v>1.381</v>
      </c>
      <c r="B75" s="172" t="s">
        <v>1254</v>
      </c>
      <c r="C75" s="172" t="s">
        <v>1593</v>
      </c>
      <c r="D75" s="173">
        <v>1</v>
      </c>
      <c r="E75" s="180">
        <v>93</v>
      </c>
      <c r="F75" s="180">
        <v>570</v>
      </c>
      <c r="G75" s="174">
        <f t="shared" si="2"/>
        <v>8.6399827200000008</v>
      </c>
      <c r="H75" s="174">
        <f t="shared" si="3"/>
        <v>16.140602789999999</v>
      </c>
      <c r="I75" s="175" t="s">
        <v>1503</v>
      </c>
      <c r="J75" s="176" t="s">
        <v>1583</v>
      </c>
    </row>
    <row r="76" spans="1:10" ht="14.9" customHeight="1">
      <c r="A76" s="171">
        <v>1.381</v>
      </c>
      <c r="B76" s="172" t="s">
        <v>1251</v>
      </c>
      <c r="C76" s="172" t="s">
        <v>1594</v>
      </c>
      <c r="D76" s="173">
        <v>4</v>
      </c>
      <c r="E76" s="173">
        <v>0</v>
      </c>
      <c r="F76" s="173">
        <v>37</v>
      </c>
      <c r="G76" s="174">
        <f t="shared" si="2"/>
        <v>0</v>
      </c>
      <c r="H76" s="174">
        <f t="shared" si="3"/>
        <v>1.047723339</v>
      </c>
      <c r="I76" s="175" t="s">
        <v>1492</v>
      </c>
      <c r="J76" s="176"/>
    </row>
    <row r="77" spans="1:10" ht="14.9" customHeight="1">
      <c r="A77" s="171">
        <v>1.381</v>
      </c>
      <c r="B77" s="172" t="s">
        <v>603</v>
      </c>
      <c r="C77" s="172" t="s">
        <v>1595</v>
      </c>
      <c r="D77" s="173">
        <v>4</v>
      </c>
      <c r="E77" s="173">
        <v>0</v>
      </c>
      <c r="F77" s="173">
        <v>236</v>
      </c>
      <c r="G77" s="174">
        <f t="shared" si="2"/>
        <v>0</v>
      </c>
      <c r="H77" s="174">
        <f t="shared" si="3"/>
        <v>6.6827758919999996</v>
      </c>
      <c r="I77" s="175" t="s">
        <v>1492</v>
      </c>
      <c r="J77" s="176"/>
    </row>
    <row r="78" spans="1:10" ht="14.9" customHeight="1">
      <c r="A78" s="171">
        <v>1.381</v>
      </c>
      <c r="B78" s="172" t="s">
        <v>602</v>
      </c>
      <c r="C78" s="172" t="s">
        <v>1595</v>
      </c>
      <c r="D78" s="173">
        <v>4</v>
      </c>
      <c r="E78" s="173">
        <v>0</v>
      </c>
      <c r="F78" s="173">
        <v>236</v>
      </c>
      <c r="G78" s="174">
        <f t="shared" si="2"/>
        <v>0</v>
      </c>
      <c r="H78" s="174">
        <f t="shared" si="3"/>
        <v>6.6827758919999996</v>
      </c>
      <c r="I78" s="175" t="s">
        <v>1492</v>
      </c>
      <c r="J78" s="176"/>
    </row>
    <row r="79" spans="1:10" ht="14.9" customHeight="1">
      <c r="A79" s="171">
        <v>1.381</v>
      </c>
      <c r="B79" s="172" t="s">
        <v>622</v>
      </c>
      <c r="C79" s="172" t="s">
        <v>1596</v>
      </c>
      <c r="D79" s="173">
        <v>4</v>
      </c>
      <c r="E79" s="173">
        <v>0</v>
      </c>
      <c r="F79" s="173">
        <v>1390</v>
      </c>
      <c r="G79" s="174">
        <f t="shared" si="2"/>
        <v>0</v>
      </c>
      <c r="H79" s="174">
        <f t="shared" si="3"/>
        <v>39.360417329999997</v>
      </c>
      <c r="I79" s="175" t="s">
        <v>1492</v>
      </c>
      <c r="J79" s="176"/>
    </row>
    <row r="80" spans="1:10" ht="14.9" customHeight="1">
      <c r="A80" s="171">
        <v>1.381</v>
      </c>
      <c r="B80" s="172" t="s">
        <v>621</v>
      </c>
      <c r="C80" s="172" t="s">
        <v>1596</v>
      </c>
      <c r="D80" s="173">
        <v>4</v>
      </c>
      <c r="E80" s="173">
        <v>0</v>
      </c>
      <c r="F80" s="173">
        <v>1172</v>
      </c>
      <c r="G80" s="174">
        <f t="shared" si="2"/>
        <v>0</v>
      </c>
      <c r="H80" s="174">
        <f t="shared" si="3"/>
        <v>33.187344683999996</v>
      </c>
      <c r="I80" s="175" t="s">
        <v>1492</v>
      </c>
      <c r="J80" s="176"/>
    </row>
    <row r="81" spans="1:10" ht="14.9" customHeight="1">
      <c r="A81" s="171">
        <v>1.381</v>
      </c>
      <c r="B81" s="172" t="s">
        <v>1248</v>
      </c>
      <c r="C81" s="172" t="s">
        <v>1597</v>
      </c>
      <c r="D81" s="173">
        <v>4</v>
      </c>
      <c r="E81" s="173">
        <v>0</v>
      </c>
      <c r="F81" s="173">
        <v>1425</v>
      </c>
      <c r="G81" s="174">
        <f t="shared" si="2"/>
        <v>0</v>
      </c>
      <c r="H81" s="174">
        <f t="shared" si="3"/>
        <v>40.351506974999999</v>
      </c>
      <c r="I81" s="175" t="s">
        <v>1492</v>
      </c>
      <c r="J81" s="176"/>
    </row>
    <row r="82" spans="1:10" ht="14.9" customHeight="1">
      <c r="A82" s="177">
        <v>1.391</v>
      </c>
      <c r="B82" s="178" t="s">
        <v>1243</v>
      </c>
      <c r="C82" s="178" t="s">
        <v>1598</v>
      </c>
      <c r="D82" s="181" t="s">
        <v>1507</v>
      </c>
      <c r="E82" s="180">
        <v>43</v>
      </c>
      <c r="F82" s="180">
        <v>380</v>
      </c>
      <c r="G82" s="174">
        <f t="shared" si="2"/>
        <v>3.9948307200000004</v>
      </c>
      <c r="H82" s="174">
        <f t="shared" si="3"/>
        <v>10.76040186</v>
      </c>
      <c r="I82" s="175" t="s">
        <v>1492</v>
      </c>
      <c r="J82" s="176" t="s">
        <v>1599</v>
      </c>
    </row>
    <row r="83" spans="1:10" ht="14.9" customHeight="1">
      <c r="A83" s="177">
        <v>1.391</v>
      </c>
      <c r="B83" s="178" t="s">
        <v>1241</v>
      </c>
      <c r="C83" s="178" t="s">
        <v>1600</v>
      </c>
      <c r="D83" s="181" t="s">
        <v>1507</v>
      </c>
      <c r="E83" s="180">
        <v>56</v>
      </c>
      <c r="F83" s="180">
        <v>496</v>
      </c>
      <c r="G83" s="174">
        <f t="shared" si="2"/>
        <v>5.20257024</v>
      </c>
      <c r="H83" s="174">
        <f t="shared" si="3"/>
        <v>14.045156111999999</v>
      </c>
      <c r="I83" s="175" t="s">
        <v>1492</v>
      </c>
      <c r="J83" s="176"/>
    </row>
    <row r="84" spans="1:10" ht="14.9" customHeight="1">
      <c r="A84" s="171">
        <v>1.391</v>
      </c>
      <c r="B84" s="172" t="s">
        <v>1245</v>
      </c>
      <c r="C84" s="172" t="s">
        <v>1601</v>
      </c>
      <c r="D84" s="173">
        <v>2</v>
      </c>
      <c r="E84" s="173">
        <v>208</v>
      </c>
      <c r="F84" s="173">
        <v>2087</v>
      </c>
      <c r="G84" s="174">
        <f t="shared" si="2"/>
        <v>19.323832320000001</v>
      </c>
      <c r="H84" s="174">
        <f t="shared" si="3"/>
        <v>59.097259688999998</v>
      </c>
      <c r="I84" s="175" t="s">
        <v>1492</v>
      </c>
      <c r="J84" s="176"/>
    </row>
    <row r="85" spans="1:10" ht="14.9" customHeight="1">
      <c r="A85" s="171">
        <v>1.3939999999999999</v>
      </c>
      <c r="B85" s="172" t="s">
        <v>1236</v>
      </c>
      <c r="C85" s="172" t="s">
        <v>1602</v>
      </c>
      <c r="D85" s="181" t="s">
        <v>1507</v>
      </c>
      <c r="E85" s="180">
        <v>56</v>
      </c>
      <c r="F85" s="180">
        <v>591</v>
      </c>
      <c r="G85" s="174">
        <f t="shared" si="2"/>
        <v>5.20257024</v>
      </c>
      <c r="H85" s="174">
        <f t="shared" si="3"/>
        <v>16.735256577000001</v>
      </c>
      <c r="I85" s="175" t="s">
        <v>1492</v>
      </c>
      <c r="J85" s="176"/>
    </row>
    <row r="86" spans="1:10" ht="14.9" customHeight="1">
      <c r="A86" s="171">
        <v>1.3959999999999999</v>
      </c>
      <c r="B86" s="172" t="s">
        <v>1279</v>
      </c>
      <c r="C86" s="172" t="s">
        <v>1603</v>
      </c>
      <c r="D86" s="173">
        <v>1</v>
      </c>
      <c r="E86" s="173">
        <v>51</v>
      </c>
      <c r="F86" s="173">
        <v>436</v>
      </c>
      <c r="G86" s="174">
        <f t="shared" si="2"/>
        <v>4.7380550399999999</v>
      </c>
      <c r="H86" s="174">
        <f t="shared" si="3"/>
        <v>12.346145291999999</v>
      </c>
      <c r="I86" s="175" t="s">
        <v>1503</v>
      </c>
      <c r="J86" s="176" t="s">
        <v>1583</v>
      </c>
    </row>
    <row r="87" spans="1:10" ht="14.9" customHeight="1">
      <c r="A87" s="171">
        <v>1.3959999999999999</v>
      </c>
      <c r="B87" s="172" t="s">
        <v>1277</v>
      </c>
      <c r="C87" s="172" t="s">
        <v>1604</v>
      </c>
      <c r="D87" s="173">
        <v>1</v>
      </c>
      <c r="E87" s="180">
        <v>50</v>
      </c>
      <c r="F87" s="180">
        <v>426</v>
      </c>
      <c r="G87" s="174">
        <f t="shared" si="2"/>
        <v>4.6451520000000004</v>
      </c>
      <c r="H87" s="174">
        <f t="shared" si="3"/>
        <v>12.062976822</v>
      </c>
      <c r="I87" s="175" t="s">
        <v>1492</v>
      </c>
      <c r="J87" s="176"/>
    </row>
    <row r="88" spans="1:10" ht="14.9" customHeight="1">
      <c r="A88" s="171">
        <v>1.91</v>
      </c>
      <c r="B88" s="172" t="s">
        <v>1228</v>
      </c>
      <c r="C88" s="172" t="s">
        <v>1605</v>
      </c>
      <c r="D88" s="173">
        <v>3</v>
      </c>
      <c r="E88" s="173">
        <v>54</v>
      </c>
      <c r="F88" s="173">
        <v>464</v>
      </c>
      <c r="G88" s="174">
        <f t="shared" si="2"/>
        <v>5.0167641600000001</v>
      </c>
      <c r="H88" s="174">
        <f t="shared" si="3"/>
        <v>13.139017008</v>
      </c>
      <c r="I88" s="175" t="s">
        <v>1492</v>
      </c>
      <c r="J88" s="176"/>
    </row>
    <row r="89" spans="1:10" ht="14.9" customHeight="1">
      <c r="A89" s="171">
        <v>1.94</v>
      </c>
      <c r="B89" s="172" t="s">
        <v>1220</v>
      </c>
      <c r="C89" s="172" t="s">
        <v>99</v>
      </c>
      <c r="D89" s="173">
        <v>2</v>
      </c>
      <c r="E89" s="173">
        <v>124</v>
      </c>
      <c r="F89" s="173">
        <v>1279</v>
      </c>
      <c r="G89" s="174">
        <f t="shared" si="2"/>
        <v>11.519976960000001</v>
      </c>
      <c r="H89" s="174">
        <f t="shared" si="3"/>
        <v>36.217247313000001</v>
      </c>
      <c r="I89" s="175" t="s">
        <v>1492</v>
      </c>
      <c r="J89" s="176"/>
    </row>
    <row r="90" spans="1:10" ht="14.9" customHeight="1">
      <c r="A90" s="171">
        <v>1.954</v>
      </c>
      <c r="B90" s="172" t="s">
        <v>1606</v>
      </c>
      <c r="C90" s="172" t="s">
        <v>1607</v>
      </c>
      <c r="D90" s="173">
        <v>1</v>
      </c>
      <c r="E90" s="173">
        <v>92</v>
      </c>
      <c r="F90" s="173">
        <v>1044</v>
      </c>
      <c r="G90" s="174">
        <f t="shared" si="2"/>
        <v>8.5470796800000013</v>
      </c>
      <c r="H90" s="174">
        <f t="shared" si="3"/>
        <v>29.562788267999998</v>
      </c>
      <c r="I90" s="175" t="s">
        <v>1492</v>
      </c>
      <c r="J90" s="176"/>
    </row>
    <row r="91" spans="1:10" ht="14.9" customHeight="1">
      <c r="A91" s="177">
        <v>2.1110000000000002</v>
      </c>
      <c r="B91" s="178" t="s">
        <v>1184</v>
      </c>
      <c r="C91" s="178" t="s">
        <v>1608</v>
      </c>
      <c r="D91" s="179" t="s">
        <v>1494</v>
      </c>
      <c r="E91" s="180">
        <v>46</v>
      </c>
      <c r="F91" s="180">
        <v>391</v>
      </c>
      <c r="G91" s="174">
        <f t="shared" si="2"/>
        <v>4.2735398400000006</v>
      </c>
      <c r="H91" s="174">
        <f t="shared" si="3"/>
        <v>11.071887176999999</v>
      </c>
      <c r="I91" s="175" t="s">
        <v>1492</v>
      </c>
      <c r="J91" s="176"/>
    </row>
    <row r="92" spans="1:10" ht="14.9" customHeight="1">
      <c r="A92" s="177">
        <v>2.1110000000000002</v>
      </c>
      <c r="B92" s="178" t="s">
        <v>1199</v>
      </c>
      <c r="C92" s="178" t="s">
        <v>1609</v>
      </c>
      <c r="D92" s="179" t="s">
        <v>1494</v>
      </c>
      <c r="E92" s="180">
        <v>140</v>
      </c>
      <c r="F92" s="180">
        <v>1190</v>
      </c>
      <c r="G92" s="174">
        <f t="shared" si="2"/>
        <v>13.0064256</v>
      </c>
      <c r="H92" s="174">
        <f t="shared" si="3"/>
        <v>33.697047929999997</v>
      </c>
      <c r="I92" s="175" t="s">
        <v>1492</v>
      </c>
      <c r="J92" s="176"/>
    </row>
    <row r="93" spans="1:10" ht="14.9" customHeight="1">
      <c r="A93" s="171">
        <v>2.1110000000000002</v>
      </c>
      <c r="B93" s="172" t="s">
        <v>1172</v>
      </c>
      <c r="C93" s="178" t="s">
        <v>1610</v>
      </c>
      <c r="D93" s="179" t="s">
        <v>1544</v>
      </c>
      <c r="E93" s="180">
        <v>112</v>
      </c>
      <c r="F93" s="180">
        <v>917</v>
      </c>
      <c r="G93" s="174">
        <f t="shared" si="2"/>
        <v>10.40514048</v>
      </c>
      <c r="H93" s="174">
        <f t="shared" si="3"/>
        <v>25.966548699000001</v>
      </c>
      <c r="I93" s="175" t="s">
        <v>1492</v>
      </c>
      <c r="J93" s="176"/>
    </row>
    <row r="94" spans="1:10" ht="14.9" customHeight="1">
      <c r="A94" s="171">
        <v>2.1110000000000002</v>
      </c>
      <c r="B94" s="172" t="s">
        <v>1170</v>
      </c>
      <c r="C94" s="178" t="s">
        <v>1610</v>
      </c>
      <c r="D94" s="179" t="s">
        <v>1544</v>
      </c>
      <c r="E94" s="180">
        <v>112</v>
      </c>
      <c r="F94" s="180">
        <v>917</v>
      </c>
      <c r="G94" s="174">
        <f t="shared" si="2"/>
        <v>10.40514048</v>
      </c>
      <c r="H94" s="174">
        <f t="shared" si="3"/>
        <v>25.966548699000001</v>
      </c>
      <c r="I94" s="175" t="s">
        <v>1492</v>
      </c>
      <c r="J94" s="176"/>
    </row>
    <row r="95" spans="1:10" ht="14.9" customHeight="1">
      <c r="A95" s="171">
        <v>2.1110000000000002</v>
      </c>
      <c r="B95" s="172" t="s">
        <v>1214</v>
      </c>
      <c r="C95" s="178" t="s">
        <v>1610</v>
      </c>
      <c r="D95" s="179" t="s">
        <v>1544</v>
      </c>
      <c r="E95" s="180">
        <v>115</v>
      </c>
      <c r="F95" s="180">
        <v>938</v>
      </c>
      <c r="G95" s="174">
        <f t="shared" si="2"/>
        <v>10.6838496</v>
      </c>
      <c r="H95" s="174">
        <f t="shared" si="3"/>
        <v>26.561202485999999</v>
      </c>
      <c r="I95" s="175" t="s">
        <v>1492</v>
      </c>
      <c r="J95" s="176"/>
    </row>
    <row r="96" spans="1:10" ht="14.9" customHeight="1">
      <c r="A96" s="171">
        <v>2.1110000000000002</v>
      </c>
      <c r="B96" s="172" t="s">
        <v>1213</v>
      </c>
      <c r="C96" s="178" t="s">
        <v>1610</v>
      </c>
      <c r="D96" s="179" t="s">
        <v>1544</v>
      </c>
      <c r="E96" s="180">
        <v>110</v>
      </c>
      <c r="F96" s="180">
        <v>901</v>
      </c>
      <c r="G96" s="174">
        <f t="shared" si="2"/>
        <v>10.219334400000001</v>
      </c>
      <c r="H96" s="174">
        <f t="shared" si="3"/>
        <v>25.513479146999998</v>
      </c>
      <c r="I96" s="175" t="s">
        <v>1492</v>
      </c>
      <c r="J96" s="176"/>
    </row>
    <row r="97" spans="1:10" ht="14.9" customHeight="1">
      <c r="A97" s="171">
        <v>2.1110000000000002</v>
      </c>
      <c r="B97" s="172" t="s">
        <v>1193</v>
      </c>
      <c r="C97" s="178" t="s">
        <v>178</v>
      </c>
      <c r="D97" s="179" t="s">
        <v>1544</v>
      </c>
      <c r="E97" s="180">
        <v>154</v>
      </c>
      <c r="F97" s="180">
        <v>1189</v>
      </c>
      <c r="G97" s="174">
        <f t="shared" si="2"/>
        <v>14.307068160000002</v>
      </c>
      <c r="H97" s="174">
        <f t="shared" si="3"/>
        <v>33.668731082999997</v>
      </c>
      <c r="I97" s="175" t="s">
        <v>1492</v>
      </c>
      <c r="J97" s="176"/>
    </row>
    <row r="98" spans="1:10" ht="14.9" customHeight="1">
      <c r="A98" s="171">
        <v>2.1110000000000002</v>
      </c>
      <c r="B98" s="172" t="s">
        <v>1212</v>
      </c>
      <c r="C98" s="178" t="s">
        <v>1610</v>
      </c>
      <c r="D98" s="179" t="s">
        <v>1544</v>
      </c>
      <c r="E98" s="180">
        <v>115</v>
      </c>
      <c r="F98" s="180">
        <v>938</v>
      </c>
      <c r="G98" s="174">
        <f t="shared" si="2"/>
        <v>10.6838496</v>
      </c>
      <c r="H98" s="174">
        <f t="shared" si="3"/>
        <v>26.561202485999999</v>
      </c>
      <c r="I98" s="175" t="s">
        <v>1492</v>
      </c>
      <c r="J98" s="176"/>
    </row>
    <row r="99" spans="1:10" ht="14.9" customHeight="1">
      <c r="A99" s="171">
        <v>2.1110000000000002</v>
      </c>
      <c r="B99" s="172" t="s">
        <v>1211</v>
      </c>
      <c r="C99" s="178" t="s">
        <v>1610</v>
      </c>
      <c r="D99" s="179" t="s">
        <v>1544</v>
      </c>
      <c r="E99" s="180">
        <v>110</v>
      </c>
      <c r="F99" s="180">
        <v>901</v>
      </c>
      <c r="G99" s="174">
        <f t="shared" si="2"/>
        <v>10.219334400000001</v>
      </c>
      <c r="H99" s="174">
        <f t="shared" si="3"/>
        <v>25.513479146999998</v>
      </c>
      <c r="I99" s="175" t="s">
        <v>1492</v>
      </c>
      <c r="J99" s="176"/>
    </row>
    <row r="100" spans="1:10" ht="14.9" customHeight="1">
      <c r="A100" s="171">
        <v>2.1110000000000002</v>
      </c>
      <c r="B100" s="172" t="s">
        <v>1196</v>
      </c>
      <c r="C100" s="178" t="s">
        <v>177</v>
      </c>
      <c r="D100" s="179" t="s">
        <v>1544</v>
      </c>
      <c r="E100" s="180">
        <v>192</v>
      </c>
      <c r="F100" s="180">
        <v>1495</v>
      </c>
      <c r="G100" s="174">
        <f t="shared" si="2"/>
        <v>17.837383680000002</v>
      </c>
      <c r="H100" s="174">
        <f t="shared" si="3"/>
        <v>42.333686264999997</v>
      </c>
      <c r="I100" s="175" t="s">
        <v>1492</v>
      </c>
      <c r="J100" s="176"/>
    </row>
    <row r="101" spans="1:10" ht="14.9" customHeight="1">
      <c r="A101" s="171">
        <v>2.1110000000000002</v>
      </c>
      <c r="B101" s="172" t="s">
        <v>1210</v>
      </c>
      <c r="C101" s="178" t="s">
        <v>1610</v>
      </c>
      <c r="D101" s="179" t="s">
        <v>1544</v>
      </c>
      <c r="E101" s="180">
        <v>104</v>
      </c>
      <c r="F101" s="180">
        <v>850</v>
      </c>
      <c r="G101" s="174">
        <f t="shared" si="2"/>
        <v>9.6619161600000005</v>
      </c>
      <c r="H101" s="174">
        <f t="shared" si="3"/>
        <v>24.069319950000001</v>
      </c>
      <c r="I101" s="175" t="s">
        <v>1492</v>
      </c>
      <c r="J101" s="176"/>
    </row>
    <row r="102" spans="1:10" ht="14.9" customHeight="1">
      <c r="A102" s="171">
        <v>2.1110000000000002</v>
      </c>
      <c r="B102" s="172" t="s">
        <v>1190</v>
      </c>
      <c r="C102" s="172" t="s">
        <v>179</v>
      </c>
      <c r="D102" s="181" t="s">
        <v>1507</v>
      </c>
      <c r="E102" s="180">
        <v>142</v>
      </c>
      <c r="F102" s="180">
        <v>1207</v>
      </c>
      <c r="G102" s="174">
        <f t="shared" si="2"/>
        <v>13.192231680000001</v>
      </c>
      <c r="H102" s="174">
        <f t="shared" si="3"/>
        <v>34.178434328999998</v>
      </c>
      <c r="I102" s="175" t="s">
        <v>1492</v>
      </c>
      <c r="J102" s="176"/>
    </row>
    <row r="103" spans="1:10" ht="14.9" customHeight="1">
      <c r="A103" s="171">
        <v>2.1110000000000002</v>
      </c>
      <c r="B103" s="172" t="s">
        <v>1611</v>
      </c>
      <c r="C103" s="172" t="s">
        <v>1610</v>
      </c>
      <c r="D103" s="181" t="s">
        <v>1507</v>
      </c>
      <c r="E103" s="180">
        <v>126</v>
      </c>
      <c r="F103" s="180">
        <v>1212</v>
      </c>
      <c r="G103" s="174">
        <f t="shared" si="2"/>
        <v>11.70578304</v>
      </c>
      <c r="H103" s="174">
        <f t="shared" si="3"/>
        <v>34.320018564000002</v>
      </c>
      <c r="I103" s="175" t="s">
        <v>1492</v>
      </c>
      <c r="J103" s="176"/>
    </row>
    <row r="104" spans="1:10" ht="14.9" customHeight="1">
      <c r="A104" s="171">
        <v>2.1110000000000002</v>
      </c>
      <c r="B104" s="172" t="s">
        <v>1207</v>
      </c>
      <c r="C104" s="172" t="s">
        <v>1610</v>
      </c>
      <c r="D104" s="181" t="s">
        <v>1507</v>
      </c>
      <c r="E104" s="180">
        <v>149</v>
      </c>
      <c r="F104" s="180">
        <v>1537</v>
      </c>
      <c r="G104" s="174">
        <f t="shared" si="2"/>
        <v>13.842552960000001</v>
      </c>
      <c r="H104" s="174">
        <f t="shared" si="3"/>
        <v>43.522993839000002</v>
      </c>
      <c r="I104" s="175" t="s">
        <v>1492</v>
      </c>
      <c r="J104" s="176"/>
    </row>
    <row r="105" spans="1:10" ht="14.9" customHeight="1">
      <c r="A105" s="171">
        <v>2.1110000000000002</v>
      </c>
      <c r="B105" s="172" t="s">
        <v>1206</v>
      </c>
      <c r="C105" s="172" t="s">
        <v>180</v>
      </c>
      <c r="D105" s="181" t="s">
        <v>1507</v>
      </c>
      <c r="E105" s="180">
        <v>108</v>
      </c>
      <c r="F105" s="180">
        <v>1134</v>
      </c>
      <c r="G105" s="174">
        <f t="shared" si="2"/>
        <v>10.03352832</v>
      </c>
      <c r="H105" s="174">
        <f t="shared" si="3"/>
        <v>32.111304497999996</v>
      </c>
      <c r="I105" s="175" t="s">
        <v>1492</v>
      </c>
      <c r="J105" s="176"/>
    </row>
    <row r="106" spans="1:10" ht="14.9" customHeight="1">
      <c r="A106" s="171">
        <v>2.1110000000000002</v>
      </c>
      <c r="B106" s="172" t="s">
        <v>1612</v>
      </c>
      <c r="C106" s="172" t="s">
        <v>1610</v>
      </c>
      <c r="D106" s="181" t="s">
        <v>1507</v>
      </c>
      <c r="E106" s="180">
        <v>159</v>
      </c>
      <c r="F106" s="180">
        <v>1305</v>
      </c>
      <c r="G106" s="174">
        <f t="shared" si="2"/>
        <v>14.771583360000001</v>
      </c>
      <c r="H106" s="174">
        <f t="shared" si="3"/>
        <v>36.953485334999996</v>
      </c>
      <c r="I106" s="175" t="s">
        <v>1503</v>
      </c>
      <c r="J106" s="176" t="s">
        <v>1613</v>
      </c>
    </row>
    <row r="107" spans="1:10" ht="14.9" customHeight="1">
      <c r="A107" s="171">
        <v>2.1110000000000002</v>
      </c>
      <c r="B107" s="172" t="s">
        <v>1120</v>
      </c>
      <c r="C107" s="172" t="s">
        <v>1610</v>
      </c>
      <c r="D107" s="173">
        <v>2</v>
      </c>
      <c r="E107" s="173">
        <v>130</v>
      </c>
      <c r="F107" s="173">
        <v>1308</v>
      </c>
      <c r="G107" s="174">
        <f t="shared" si="2"/>
        <v>12.077395200000002</v>
      </c>
      <c r="H107" s="174">
        <f t="shared" si="3"/>
        <v>37.038435876000001</v>
      </c>
      <c r="I107" s="175" t="s">
        <v>1492</v>
      </c>
      <c r="J107" s="176"/>
    </row>
    <row r="108" spans="1:10" ht="14.9" customHeight="1">
      <c r="A108" s="171">
        <v>2.1110000000000002</v>
      </c>
      <c r="B108" s="172" t="s">
        <v>1614</v>
      </c>
      <c r="C108" s="172" t="s">
        <v>1610</v>
      </c>
      <c r="D108" s="173">
        <v>2</v>
      </c>
      <c r="E108" s="173">
        <v>148</v>
      </c>
      <c r="F108" s="173">
        <v>1515</v>
      </c>
      <c r="G108" s="174">
        <f t="shared" si="2"/>
        <v>13.749649920000001</v>
      </c>
      <c r="H108" s="174">
        <f t="shared" si="3"/>
        <v>42.900023204999997</v>
      </c>
      <c r="I108" s="175" t="s">
        <v>1492</v>
      </c>
      <c r="J108" s="176"/>
    </row>
    <row r="109" spans="1:10" ht="14.9" customHeight="1">
      <c r="A109" s="171">
        <v>2.1120000000000001</v>
      </c>
      <c r="B109" s="172" t="s">
        <v>1615</v>
      </c>
      <c r="C109" s="178" t="s">
        <v>1616</v>
      </c>
      <c r="D109" s="179" t="s">
        <v>1544</v>
      </c>
      <c r="E109" s="180">
        <v>49</v>
      </c>
      <c r="F109" s="180">
        <v>402</v>
      </c>
      <c r="G109" s="174">
        <f t="shared" si="2"/>
        <v>4.55224896</v>
      </c>
      <c r="H109" s="174">
        <f t="shared" si="3"/>
        <v>11.383372494</v>
      </c>
      <c r="I109" s="175" t="s">
        <v>1492</v>
      </c>
      <c r="J109" s="176"/>
    </row>
    <row r="110" spans="1:10" ht="14.9" customHeight="1">
      <c r="A110" s="171">
        <v>2.1120000000000001</v>
      </c>
      <c r="B110" s="172" t="s">
        <v>1187</v>
      </c>
      <c r="C110" s="178" t="s">
        <v>182</v>
      </c>
      <c r="D110" s="179" t="s">
        <v>1544</v>
      </c>
      <c r="E110" s="180">
        <v>74</v>
      </c>
      <c r="F110" s="180">
        <v>524</v>
      </c>
      <c r="G110" s="174">
        <f t="shared" si="2"/>
        <v>6.8748249600000007</v>
      </c>
      <c r="H110" s="174">
        <f t="shared" si="3"/>
        <v>14.838027828</v>
      </c>
      <c r="I110" s="175" t="s">
        <v>1492</v>
      </c>
      <c r="J110" s="176"/>
    </row>
    <row r="111" spans="1:10" ht="14.9" customHeight="1">
      <c r="A111" s="171">
        <v>2.1120000000000001</v>
      </c>
      <c r="B111" s="172" t="s">
        <v>1176</v>
      </c>
      <c r="C111" s="178" t="s">
        <v>1617</v>
      </c>
      <c r="D111" s="179" t="s">
        <v>1544</v>
      </c>
      <c r="E111" s="180">
        <v>107</v>
      </c>
      <c r="F111" s="180">
        <v>870</v>
      </c>
      <c r="G111" s="174">
        <f t="shared" si="2"/>
        <v>9.9406252800000008</v>
      </c>
      <c r="H111" s="174">
        <f t="shared" si="3"/>
        <v>24.63565689</v>
      </c>
      <c r="I111" s="175" t="s">
        <v>1492</v>
      </c>
      <c r="J111" s="176"/>
    </row>
    <row r="112" spans="1:10" ht="14.9" customHeight="1">
      <c r="A112" s="171">
        <v>2.1120000000000001</v>
      </c>
      <c r="B112" s="172" t="s">
        <v>1181</v>
      </c>
      <c r="C112" s="172" t="s">
        <v>184</v>
      </c>
      <c r="D112" s="181" t="s">
        <v>1507</v>
      </c>
      <c r="E112" s="180">
        <v>33</v>
      </c>
      <c r="F112" s="180">
        <v>281</v>
      </c>
      <c r="G112" s="174">
        <f t="shared" si="2"/>
        <v>3.0658003200000001</v>
      </c>
      <c r="H112" s="174">
        <f t="shared" si="3"/>
        <v>7.9570340069999999</v>
      </c>
      <c r="I112" s="175" t="s">
        <v>1492</v>
      </c>
      <c r="J112" s="176"/>
    </row>
    <row r="113" spans="1:10" ht="14.9" customHeight="1">
      <c r="A113" s="177">
        <v>2.1120000000000001</v>
      </c>
      <c r="B113" s="178" t="s">
        <v>1618</v>
      </c>
      <c r="C113" s="178" t="s">
        <v>1619</v>
      </c>
      <c r="D113" s="181" t="s">
        <v>1507</v>
      </c>
      <c r="E113" s="180">
        <v>84</v>
      </c>
      <c r="F113" s="180">
        <v>751</v>
      </c>
      <c r="G113" s="174">
        <f t="shared" si="2"/>
        <v>7.8038553600000009</v>
      </c>
      <c r="H113" s="174">
        <f t="shared" si="3"/>
        <v>21.265952097</v>
      </c>
      <c r="I113" s="175" t="s">
        <v>1492</v>
      </c>
      <c r="J113" s="176"/>
    </row>
    <row r="114" spans="1:10" ht="14.9" customHeight="1">
      <c r="A114" s="171">
        <v>2.1120000000000001</v>
      </c>
      <c r="B114" s="172" t="s">
        <v>1620</v>
      </c>
      <c r="C114" s="172" t="s">
        <v>1619</v>
      </c>
      <c r="D114" s="173">
        <v>2</v>
      </c>
      <c r="E114" s="173">
        <v>84</v>
      </c>
      <c r="F114" s="173">
        <v>856</v>
      </c>
      <c r="G114" s="174">
        <f t="shared" si="2"/>
        <v>7.8038553600000009</v>
      </c>
      <c r="H114" s="174">
        <f t="shared" si="3"/>
        <v>24.239221032</v>
      </c>
      <c r="I114" s="175" t="s">
        <v>1492</v>
      </c>
      <c r="J114" s="176"/>
    </row>
    <row r="115" spans="1:10" ht="14.9" customHeight="1">
      <c r="A115" s="171">
        <v>2.121</v>
      </c>
      <c r="B115" s="172" t="s">
        <v>1168</v>
      </c>
      <c r="C115" s="172" t="s">
        <v>1621</v>
      </c>
      <c r="D115" s="173">
        <v>1</v>
      </c>
      <c r="E115" s="173">
        <v>258</v>
      </c>
      <c r="F115" s="173">
        <v>2436</v>
      </c>
      <c r="G115" s="174">
        <f t="shared" si="2"/>
        <v>23.968984320000001</v>
      </c>
      <c r="H115" s="174">
        <f t="shared" si="3"/>
        <v>68.979839291999994</v>
      </c>
      <c r="I115" s="182" t="s">
        <v>1492</v>
      </c>
      <c r="J115" s="183"/>
    </row>
    <row r="116" spans="1:10" ht="14.9" customHeight="1">
      <c r="A116" s="171">
        <v>2.121</v>
      </c>
      <c r="B116" s="172" t="s">
        <v>1166</v>
      </c>
      <c r="C116" s="172" t="s">
        <v>1622</v>
      </c>
      <c r="D116" s="173">
        <v>1</v>
      </c>
      <c r="E116" s="173">
        <v>76</v>
      </c>
      <c r="F116" s="173">
        <v>752</v>
      </c>
      <c r="G116" s="174">
        <f t="shared" si="2"/>
        <v>7.0606310400000005</v>
      </c>
      <c r="H116" s="174">
        <f t="shared" si="3"/>
        <v>21.294268943999999</v>
      </c>
      <c r="I116" s="182" t="s">
        <v>1492</v>
      </c>
      <c r="J116" s="183"/>
    </row>
    <row r="117" spans="1:10" ht="14.9" customHeight="1">
      <c r="A117" s="171">
        <v>2.121</v>
      </c>
      <c r="B117" s="172" t="s">
        <v>1164</v>
      </c>
      <c r="C117" s="172" t="s">
        <v>1623</v>
      </c>
      <c r="D117" s="173">
        <v>1</v>
      </c>
      <c r="E117" s="173">
        <v>64</v>
      </c>
      <c r="F117" s="173">
        <v>636</v>
      </c>
      <c r="G117" s="174">
        <f t="shared" si="2"/>
        <v>5.9457945600000004</v>
      </c>
      <c r="H117" s="174">
        <f t="shared" si="3"/>
        <v>18.009514692</v>
      </c>
      <c r="I117" s="182" t="s">
        <v>1492</v>
      </c>
      <c r="J117" s="183"/>
    </row>
    <row r="118" spans="1:10" ht="14.9" customHeight="1">
      <c r="A118" s="171">
        <v>2.121</v>
      </c>
      <c r="B118" s="172" t="s">
        <v>1162</v>
      </c>
      <c r="C118" s="172" t="s">
        <v>1624</v>
      </c>
      <c r="D118" s="173">
        <v>2</v>
      </c>
      <c r="E118" s="173">
        <v>276</v>
      </c>
      <c r="F118" s="173">
        <v>2835</v>
      </c>
      <c r="G118" s="174">
        <f t="shared" si="2"/>
        <v>25.641239040000002</v>
      </c>
      <c r="H118" s="174">
        <f t="shared" si="3"/>
        <v>80.278261244999996</v>
      </c>
      <c r="I118" s="175" t="s">
        <v>1492</v>
      </c>
      <c r="J118" s="176"/>
    </row>
    <row r="119" spans="1:10" ht="14.9" customHeight="1">
      <c r="A119" s="171">
        <v>2.1219999999999999</v>
      </c>
      <c r="B119" s="172" t="s">
        <v>1159</v>
      </c>
      <c r="C119" s="172" t="s">
        <v>1625</v>
      </c>
      <c r="D119" s="173">
        <v>1</v>
      </c>
      <c r="E119" s="173">
        <v>94</v>
      </c>
      <c r="F119" s="173">
        <v>1025</v>
      </c>
      <c r="G119" s="174">
        <f t="shared" si="2"/>
        <v>8.7328857600000003</v>
      </c>
      <c r="H119" s="174">
        <f t="shared" si="3"/>
        <v>29.024768174999998</v>
      </c>
      <c r="I119" s="182" t="s">
        <v>1492</v>
      </c>
      <c r="J119" s="183"/>
    </row>
    <row r="120" spans="1:10" ht="14.9" customHeight="1">
      <c r="A120" s="184">
        <v>2.1219999999999999</v>
      </c>
      <c r="B120" s="172" t="s">
        <v>1158</v>
      </c>
      <c r="C120" s="172" t="s">
        <v>1626</v>
      </c>
      <c r="D120" s="173">
        <v>1</v>
      </c>
      <c r="E120" s="173">
        <v>37</v>
      </c>
      <c r="F120" s="173">
        <v>407</v>
      </c>
      <c r="G120" s="174">
        <f t="shared" si="2"/>
        <v>3.4374124800000003</v>
      </c>
      <c r="H120" s="174">
        <f t="shared" si="3"/>
        <v>11.524956728999999</v>
      </c>
      <c r="I120" s="182" t="s">
        <v>1492</v>
      </c>
      <c r="J120" s="183"/>
    </row>
    <row r="121" spans="1:10" ht="14.9" customHeight="1">
      <c r="A121" s="171">
        <v>2.1219999999999999</v>
      </c>
      <c r="B121" s="172" t="s">
        <v>1155</v>
      </c>
      <c r="C121" s="172" t="s">
        <v>1154</v>
      </c>
      <c r="D121" s="173">
        <v>2</v>
      </c>
      <c r="E121" s="173">
        <v>89</v>
      </c>
      <c r="F121" s="173">
        <v>842</v>
      </c>
      <c r="G121" s="174">
        <f t="shared" si="2"/>
        <v>8.268370560000001</v>
      </c>
      <c r="H121" s="174">
        <f t="shared" si="3"/>
        <v>23.842785173999999</v>
      </c>
      <c r="I121" s="175" t="s">
        <v>1492</v>
      </c>
      <c r="J121" s="176"/>
    </row>
    <row r="122" spans="1:10" ht="14.9" customHeight="1">
      <c r="A122" s="171">
        <v>2.1309999999999998</v>
      </c>
      <c r="B122" s="172" t="s">
        <v>1627</v>
      </c>
      <c r="C122" s="172" t="s">
        <v>1628</v>
      </c>
      <c r="D122" s="173">
        <v>2</v>
      </c>
      <c r="E122" s="173">
        <v>1262</v>
      </c>
      <c r="F122" s="173">
        <v>135383</v>
      </c>
      <c r="G122" s="174">
        <f t="shared" si="2"/>
        <v>117.24363648000001</v>
      </c>
      <c r="H122" s="174">
        <f t="shared" si="3"/>
        <v>3833.6196974009999</v>
      </c>
      <c r="I122" s="175" t="s">
        <v>1492</v>
      </c>
      <c r="J122" s="176"/>
    </row>
    <row r="123" spans="1:10" ht="14.9" customHeight="1">
      <c r="A123" s="171">
        <v>2.1309999999999998</v>
      </c>
      <c r="B123" s="172" t="s">
        <v>1629</v>
      </c>
      <c r="C123" s="172" t="s">
        <v>1630</v>
      </c>
      <c r="D123" s="173">
        <v>2</v>
      </c>
      <c r="E123" s="173">
        <v>1539</v>
      </c>
      <c r="F123" s="173">
        <v>14079</v>
      </c>
      <c r="G123" s="174">
        <f t="shared" si="2"/>
        <v>142.97777856000002</v>
      </c>
      <c r="H123" s="174">
        <f t="shared" si="3"/>
        <v>398.67288891300001</v>
      </c>
      <c r="I123" s="175" t="s">
        <v>1492</v>
      </c>
      <c r="J123" s="176"/>
    </row>
    <row r="124" spans="1:10" ht="14.9" customHeight="1">
      <c r="A124" s="171">
        <v>2.1309999999999998</v>
      </c>
      <c r="B124" s="172" t="s">
        <v>1631</v>
      </c>
      <c r="C124" s="172" t="s">
        <v>1632</v>
      </c>
      <c r="D124" s="173">
        <v>3</v>
      </c>
      <c r="E124" s="173">
        <v>911</v>
      </c>
      <c r="F124" s="173">
        <v>8984</v>
      </c>
      <c r="G124" s="174">
        <f t="shared" si="2"/>
        <v>84.63466944000001</v>
      </c>
      <c r="H124" s="174">
        <f t="shared" si="3"/>
        <v>254.398553448</v>
      </c>
      <c r="I124" s="175" t="s">
        <v>1503</v>
      </c>
      <c r="J124" s="176" t="s">
        <v>1583</v>
      </c>
    </row>
    <row r="125" spans="1:10" ht="14.9" customHeight="1">
      <c r="A125" s="171">
        <v>2.1309999999999998</v>
      </c>
      <c r="B125" s="172" t="s">
        <v>1143</v>
      </c>
      <c r="C125" s="172" t="s">
        <v>1633</v>
      </c>
      <c r="D125" s="173">
        <v>3</v>
      </c>
      <c r="E125" s="173">
        <v>403</v>
      </c>
      <c r="F125" s="173">
        <v>3781</v>
      </c>
      <c r="G125" s="174">
        <f t="shared" si="2"/>
        <v>37.439925120000005</v>
      </c>
      <c r="H125" s="174">
        <f t="shared" si="3"/>
        <v>107.065998507</v>
      </c>
      <c r="I125" s="175" t="s">
        <v>1492</v>
      </c>
      <c r="J125" s="176"/>
    </row>
    <row r="126" spans="1:10" ht="14.9" customHeight="1">
      <c r="A126" s="171">
        <v>2.1309999999999998</v>
      </c>
      <c r="B126" s="172" t="s">
        <v>1141</v>
      </c>
      <c r="C126" s="172" t="s">
        <v>1634</v>
      </c>
      <c r="D126" s="173">
        <v>3</v>
      </c>
      <c r="E126" s="173">
        <v>455</v>
      </c>
      <c r="F126" s="173">
        <v>3726</v>
      </c>
      <c r="G126" s="174">
        <f t="shared" si="2"/>
        <v>42.2708832</v>
      </c>
      <c r="H126" s="174">
        <f t="shared" si="3"/>
        <v>105.508571922</v>
      </c>
      <c r="I126" s="175" t="s">
        <v>29</v>
      </c>
      <c r="J126" s="176"/>
    </row>
    <row r="127" spans="1:10" ht="14.9" customHeight="1">
      <c r="A127" s="171">
        <v>2.1309999999999998</v>
      </c>
      <c r="B127" s="172" t="s">
        <v>1139</v>
      </c>
      <c r="C127" s="172" t="s">
        <v>1635</v>
      </c>
      <c r="D127" s="173">
        <v>3</v>
      </c>
      <c r="E127" s="173">
        <v>320</v>
      </c>
      <c r="F127" s="173">
        <v>3000</v>
      </c>
      <c r="G127" s="174">
        <f t="shared" si="2"/>
        <v>29.728972800000001</v>
      </c>
      <c r="H127" s="174">
        <f t="shared" si="3"/>
        <v>84.950541000000001</v>
      </c>
      <c r="I127" s="175" t="s">
        <v>1492</v>
      </c>
      <c r="J127" s="176"/>
    </row>
    <row r="128" spans="1:10" ht="14.9" customHeight="1">
      <c r="A128" s="171">
        <v>2.1309999999999998</v>
      </c>
      <c r="B128" s="172" t="s">
        <v>1137</v>
      </c>
      <c r="C128" s="172" t="s">
        <v>1636</v>
      </c>
      <c r="D128" s="173">
        <v>3</v>
      </c>
      <c r="E128" s="173">
        <v>258</v>
      </c>
      <c r="F128" s="173">
        <v>2217</v>
      </c>
      <c r="G128" s="174">
        <f t="shared" si="2"/>
        <v>23.968984320000001</v>
      </c>
      <c r="H128" s="174">
        <f t="shared" si="3"/>
        <v>62.778449799000001</v>
      </c>
      <c r="I128" s="175" t="s">
        <v>1492</v>
      </c>
      <c r="J128" s="176"/>
    </row>
    <row r="129" spans="1:10" ht="14.9" customHeight="1">
      <c r="A129" s="171">
        <v>2.1320000000000001</v>
      </c>
      <c r="B129" s="172" t="s">
        <v>1637</v>
      </c>
      <c r="C129" s="172" t="s">
        <v>1638</v>
      </c>
      <c r="D129" s="173">
        <v>2</v>
      </c>
      <c r="E129" s="173">
        <v>209</v>
      </c>
      <c r="F129" s="173">
        <v>1915</v>
      </c>
      <c r="G129" s="174">
        <f t="shared" si="2"/>
        <v>19.416735360000001</v>
      </c>
      <c r="H129" s="174">
        <f t="shared" si="3"/>
        <v>54.226762004999998</v>
      </c>
      <c r="I129" s="175" t="s">
        <v>1492</v>
      </c>
      <c r="J129" s="176"/>
    </row>
    <row r="130" spans="1:10" ht="14.9" customHeight="1">
      <c r="A130" s="171">
        <v>2.1320000000000001</v>
      </c>
      <c r="B130" s="172" t="s">
        <v>1639</v>
      </c>
      <c r="C130" s="172" t="s">
        <v>1640</v>
      </c>
      <c r="D130" s="173">
        <v>2</v>
      </c>
      <c r="E130" s="173">
        <v>129</v>
      </c>
      <c r="F130" s="173">
        <v>1184</v>
      </c>
      <c r="G130" s="174">
        <f t="shared" si="2"/>
        <v>11.98449216</v>
      </c>
      <c r="H130" s="174">
        <f t="shared" si="3"/>
        <v>33.527146848000001</v>
      </c>
      <c r="I130" s="175" t="s">
        <v>1503</v>
      </c>
      <c r="J130" s="176" t="s">
        <v>1641</v>
      </c>
    </row>
    <row r="131" spans="1:10" ht="14.9" customHeight="1">
      <c r="A131" s="171">
        <v>2.1320000000000001</v>
      </c>
      <c r="B131" s="172" t="s">
        <v>1642</v>
      </c>
      <c r="C131" s="172" t="s">
        <v>1643</v>
      </c>
      <c r="D131" s="173">
        <v>2</v>
      </c>
      <c r="E131" s="173">
        <v>160</v>
      </c>
      <c r="F131" s="173">
        <v>1466</v>
      </c>
      <c r="G131" s="174">
        <f t="shared" si="2"/>
        <v>14.864486400000001</v>
      </c>
      <c r="H131" s="174">
        <f t="shared" si="3"/>
        <v>41.512497701999997</v>
      </c>
      <c r="I131" s="175" t="s">
        <v>1503</v>
      </c>
      <c r="J131" s="176" t="s">
        <v>1641</v>
      </c>
    </row>
    <row r="132" spans="1:10" ht="14.9" customHeight="1">
      <c r="A132" s="171">
        <v>2.1320000000000001</v>
      </c>
      <c r="B132" s="172" t="s">
        <v>1644</v>
      </c>
      <c r="C132" s="172" t="s">
        <v>1645</v>
      </c>
      <c r="D132" s="173">
        <v>3</v>
      </c>
      <c r="E132" s="173">
        <v>120</v>
      </c>
      <c r="F132" s="173">
        <v>1028</v>
      </c>
      <c r="G132" s="174">
        <f t="shared" si="2"/>
        <v>11.148364800000001</v>
      </c>
      <c r="H132" s="174">
        <f t="shared" si="3"/>
        <v>29.109718716</v>
      </c>
      <c r="I132" s="175" t="s">
        <v>1503</v>
      </c>
      <c r="J132" s="176" t="s">
        <v>1583</v>
      </c>
    </row>
    <row r="133" spans="1:10" ht="14.9" customHeight="1">
      <c r="A133" s="171">
        <v>2.1320000000000001</v>
      </c>
      <c r="B133" s="172" t="s">
        <v>1129</v>
      </c>
      <c r="C133" s="172" t="s">
        <v>1638</v>
      </c>
      <c r="D133" s="173">
        <v>3</v>
      </c>
      <c r="E133" s="173">
        <v>90</v>
      </c>
      <c r="F133" s="173">
        <v>882</v>
      </c>
      <c r="G133" s="174">
        <f t="shared" ref="G133:G196" si="4">E133*0.09290304</f>
        <v>8.3612736000000005</v>
      </c>
      <c r="H133" s="174">
        <f t="shared" ref="H133:H196" si="5">F133*0.028316847</f>
        <v>24.975459053999998</v>
      </c>
      <c r="I133" s="175" t="s">
        <v>29</v>
      </c>
      <c r="J133" s="176"/>
    </row>
    <row r="134" spans="1:10" ht="14.9" customHeight="1">
      <c r="A134" s="171">
        <v>2.1320000000000001</v>
      </c>
      <c r="B134" s="172" t="s">
        <v>1128</v>
      </c>
      <c r="C134" s="172" t="s">
        <v>1638</v>
      </c>
      <c r="D134" s="173">
        <v>3</v>
      </c>
      <c r="E134" s="173">
        <v>105</v>
      </c>
      <c r="F134" s="173">
        <v>1099</v>
      </c>
      <c r="G134" s="174">
        <f t="shared" si="4"/>
        <v>9.7548192</v>
      </c>
      <c r="H134" s="174">
        <f t="shared" si="5"/>
        <v>31.120214853</v>
      </c>
      <c r="I134" s="175" t="s">
        <v>1492</v>
      </c>
      <c r="J134" s="176"/>
    </row>
    <row r="135" spans="1:10" ht="14.9" customHeight="1">
      <c r="A135" s="171">
        <v>2.1320000000000001</v>
      </c>
      <c r="B135" s="172" t="s">
        <v>1023</v>
      </c>
      <c r="C135" s="172" t="s">
        <v>1646</v>
      </c>
      <c r="D135" s="173">
        <v>3</v>
      </c>
      <c r="E135" s="173">
        <v>90</v>
      </c>
      <c r="F135" s="173">
        <v>773</v>
      </c>
      <c r="G135" s="174">
        <f t="shared" si="4"/>
        <v>8.3612736000000005</v>
      </c>
      <c r="H135" s="174">
        <f t="shared" si="5"/>
        <v>21.888922731000001</v>
      </c>
      <c r="I135" s="175" t="s">
        <v>1492</v>
      </c>
      <c r="J135" s="176"/>
    </row>
    <row r="136" spans="1:10" ht="14.9" customHeight="1">
      <c r="A136" s="171">
        <v>2.1320000000000001</v>
      </c>
      <c r="B136" s="172" t="s">
        <v>1125</v>
      </c>
      <c r="C136" s="172" t="s">
        <v>1647</v>
      </c>
      <c r="D136" s="173">
        <v>3</v>
      </c>
      <c r="E136" s="173">
        <v>88</v>
      </c>
      <c r="F136" s="173">
        <v>755</v>
      </c>
      <c r="G136" s="174">
        <f t="shared" si="4"/>
        <v>8.1754675199999998</v>
      </c>
      <c r="H136" s="174">
        <f t="shared" si="5"/>
        <v>21.379219485</v>
      </c>
      <c r="I136" s="175"/>
      <c r="J136" s="176"/>
    </row>
    <row r="137" spans="1:10" ht="14.9" customHeight="1">
      <c r="A137" s="171">
        <v>2.133</v>
      </c>
      <c r="B137" s="172" t="s">
        <v>1107</v>
      </c>
      <c r="C137" s="172" t="s">
        <v>1648</v>
      </c>
      <c r="D137" s="181" t="s">
        <v>1507</v>
      </c>
      <c r="E137" s="180">
        <v>258</v>
      </c>
      <c r="F137" s="180">
        <v>2550</v>
      </c>
      <c r="G137" s="174">
        <f t="shared" si="4"/>
        <v>23.968984320000001</v>
      </c>
      <c r="H137" s="174">
        <f t="shared" si="5"/>
        <v>72.207959849999995</v>
      </c>
      <c r="I137" s="175" t="s">
        <v>1492</v>
      </c>
      <c r="J137" s="176"/>
    </row>
    <row r="138" spans="1:10" ht="14.9" customHeight="1">
      <c r="A138" s="171">
        <v>2.133</v>
      </c>
      <c r="B138" s="172" t="s">
        <v>1122</v>
      </c>
      <c r="C138" s="172" t="s">
        <v>1649</v>
      </c>
      <c r="D138" s="173">
        <v>2</v>
      </c>
      <c r="E138" s="173">
        <v>159</v>
      </c>
      <c r="F138" s="173">
        <v>1454</v>
      </c>
      <c r="G138" s="174">
        <f t="shared" si="4"/>
        <v>14.771583360000001</v>
      </c>
      <c r="H138" s="174">
        <f t="shared" si="5"/>
        <v>41.172695537999999</v>
      </c>
      <c r="I138" s="175" t="s">
        <v>1492</v>
      </c>
      <c r="J138" s="176"/>
    </row>
    <row r="139" spans="1:10" ht="14.9" customHeight="1">
      <c r="A139" s="177">
        <v>2.14</v>
      </c>
      <c r="B139" s="178" t="s">
        <v>1118</v>
      </c>
      <c r="C139" s="178" t="s">
        <v>1650</v>
      </c>
      <c r="D139" s="179" t="s">
        <v>1494</v>
      </c>
      <c r="E139" s="180">
        <v>12</v>
      </c>
      <c r="F139" s="180">
        <v>102</v>
      </c>
      <c r="G139" s="174">
        <f t="shared" si="4"/>
        <v>1.1148364800000001</v>
      </c>
      <c r="H139" s="174">
        <f t="shared" si="5"/>
        <v>2.8883183940000001</v>
      </c>
      <c r="I139" s="175" t="s">
        <v>1492</v>
      </c>
      <c r="J139" s="176"/>
    </row>
    <row r="140" spans="1:10" ht="14.9" customHeight="1">
      <c r="A140" s="171">
        <v>2.14</v>
      </c>
      <c r="B140" s="172" t="s">
        <v>1115</v>
      </c>
      <c r="C140" s="178" t="s">
        <v>1651</v>
      </c>
      <c r="D140" s="179" t="s">
        <v>1544</v>
      </c>
      <c r="E140" s="180">
        <v>30</v>
      </c>
      <c r="F140" s="180">
        <v>245</v>
      </c>
      <c r="G140" s="174">
        <f t="shared" si="4"/>
        <v>2.7870912000000003</v>
      </c>
      <c r="H140" s="174">
        <f t="shared" si="5"/>
        <v>6.937627515</v>
      </c>
      <c r="I140" s="175" t="s">
        <v>1492</v>
      </c>
      <c r="J140" s="176"/>
    </row>
    <row r="141" spans="1:10" ht="14.9" customHeight="1">
      <c r="A141" s="171">
        <v>2.153</v>
      </c>
      <c r="B141" s="172" t="s">
        <v>1652</v>
      </c>
      <c r="C141" s="172" t="s">
        <v>1653</v>
      </c>
      <c r="D141" s="173">
        <v>2</v>
      </c>
      <c r="E141" s="173">
        <v>293</v>
      </c>
      <c r="F141" s="173">
        <v>2934</v>
      </c>
      <c r="G141" s="174">
        <f t="shared" si="4"/>
        <v>27.220590720000001</v>
      </c>
      <c r="H141" s="174">
        <f t="shared" si="5"/>
        <v>83.081629097999993</v>
      </c>
      <c r="I141" s="175" t="s">
        <v>351</v>
      </c>
      <c r="J141" s="176"/>
    </row>
    <row r="142" spans="1:10" ht="14.9" customHeight="1">
      <c r="A142" s="171">
        <v>2.153</v>
      </c>
      <c r="B142" s="172" t="s">
        <v>1110</v>
      </c>
      <c r="C142" s="172" t="s">
        <v>1654</v>
      </c>
      <c r="D142" s="173">
        <v>4</v>
      </c>
      <c r="E142" s="173">
        <v>58</v>
      </c>
      <c r="F142" s="173">
        <v>401</v>
      </c>
      <c r="G142" s="174">
        <f t="shared" si="4"/>
        <v>5.3883763200000008</v>
      </c>
      <c r="H142" s="174">
        <f t="shared" si="5"/>
        <v>11.355055647</v>
      </c>
      <c r="I142" s="175" t="s">
        <v>1492</v>
      </c>
      <c r="J142" s="176"/>
    </row>
    <row r="143" spans="1:10" ht="14.9" customHeight="1">
      <c r="A143" s="171">
        <v>2.2109999999999999</v>
      </c>
      <c r="B143" s="172" t="s">
        <v>1104</v>
      </c>
      <c r="C143" s="178" t="s">
        <v>1655</v>
      </c>
      <c r="D143" s="179" t="s">
        <v>1544</v>
      </c>
      <c r="E143" s="180">
        <v>500</v>
      </c>
      <c r="F143" s="180">
        <v>3834</v>
      </c>
      <c r="G143" s="174">
        <f t="shared" si="4"/>
        <v>46.451520000000002</v>
      </c>
      <c r="H143" s="174">
        <f t="shared" si="5"/>
        <v>108.56679139799999</v>
      </c>
      <c r="I143" s="175" t="s">
        <v>1492</v>
      </c>
      <c r="J143" s="176"/>
    </row>
    <row r="144" spans="1:10" ht="14.9" customHeight="1">
      <c r="A144" s="171">
        <v>2.2120000000000002</v>
      </c>
      <c r="B144" s="172" t="s">
        <v>1101</v>
      </c>
      <c r="C144" s="172" t="s">
        <v>1656</v>
      </c>
      <c r="D144" s="173">
        <v>1</v>
      </c>
      <c r="E144" s="173">
        <v>459</v>
      </c>
      <c r="F144" s="173">
        <v>4284</v>
      </c>
      <c r="G144" s="174">
        <f t="shared" si="4"/>
        <v>42.642495360000005</v>
      </c>
      <c r="H144" s="174">
        <f t="shared" si="5"/>
        <v>121.309372548</v>
      </c>
      <c r="I144" s="175" t="s">
        <v>1492</v>
      </c>
      <c r="J144" s="176"/>
    </row>
    <row r="145" spans="1:10" ht="14.9" customHeight="1">
      <c r="A145" s="171">
        <v>2.2130000000000001</v>
      </c>
      <c r="B145" s="172" t="s">
        <v>1098</v>
      </c>
      <c r="C145" s="172" t="s">
        <v>1657</v>
      </c>
      <c r="D145" s="173">
        <v>1</v>
      </c>
      <c r="E145" s="173">
        <v>1127</v>
      </c>
      <c r="F145" s="173">
        <v>11388</v>
      </c>
      <c r="G145" s="174">
        <f t="shared" si="4"/>
        <v>104.70172608</v>
      </c>
      <c r="H145" s="174">
        <f t="shared" si="5"/>
        <v>322.472253636</v>
      </c>
      <c r="I145" s="175" t="s">
        <v>1492</v>
      </c>
      <c r="J145" s="176"/>
    </row>
    <row r="146" spans="1:10" ht="14.9" customHeight="1">
      <c r="A146" s="171">
        <v>2.222</v>
      </c>
      <c r="B146" s="172" t="s">
        <v>1094</v>
      </c>
      <c r="C146" s="178" t="s">
        <v>1658</v>
      </c>
      <c r="D146" s="179" t="s">
        <v>1544</v>
      </c>
      <c r="E146" s="180">
        <v>221</v>
      </c>
      <c r="F146" s="180">
        <v>1713</v>
      </c>
      <c r="G146" s="174">
        <f t="shared" si="4"/>
        <v>20.531571840000002</v>
      </c>
      <c r="H146" s="174">
        <f t="shared" si="5"/>
        <v>48.506758910999999</v>
      </c>
      <c r="I146" s="175" t="s">
        <v>1492</v>
      </c>
      <c r="J146" s="176"/>
    </row>
    <row r="147" spans="1:10" ht="14.9" customHeight="1">
      <c r="A147" s="171">
        <v>2.222</v>
      </c>
      <c r="B147" s="172" t="s">
        <v>1091</v>
      </c>
      <c r="C147" s="172" t="s">
        <v>1659</v>
      </c>
      <c r="D147" s="173">
        <v>1</v>
      </c>
      <c r="E147" s="173">
        <v>732</v>
      </c>
      <c r="F147" s="173">
        <v>6767</v>
      </c>
      <c r="G147" s="174">
        <f t="shared" si="4"/>
        <v>68.005025279999998</v>
      </c>
      <c r="H147" s="174">
        <f t="shared" si="5"/>
        <v>191.62010364899999</v>
      </c>
      <c r="I147" s="175" t="s">
        <v>1492</v>
      </c>
      <c r="J147" s="176"/>
    </row>
    <row r="148" spans="1:10" ht="14.9" customHeight="1">
      <c r="A148" s="171">
        <v>2.2240000000000002</v>
      </c>
      <c r="B148" s="172" t="s">
        <v>1088</v>
      </c>
      <c r="C148" s="172" t="s">
        <v>139</v>
      </c>
      <c r="D148" s="173">
        <v>1</v>
      </c>
      <c r="E148" s="173">
        <v>152</v>
      </c>
      <c r="F148" s="173">
        <v>1418</v>
      </c>
      <c r="G148" s="174">
        <f t="shared" si="4"/>
        <v>14.121262080000001</v>
      </c>
      <c r="H148" s="174">
        <f t="shared" si="5"/>
        <v>40.153289045999998</v>
      </c>
      <c r="I148" s="175" t="s">
        <v>1492</v>
      </c>
      <c r="J148" s="176"/>
    </row>
    <row r="149" spans="1:10" ht="14.9" customHeight="1">
      <c r="A149" s="171">
        <v>2.2309999999999999</v>
      </c>
      <c r="B149" s="172" t="s">
        <v>1085</v>
      </c>
      <c r="C149" s="172" t="s">
        <v>1660</v>
      </c>
      <c r="D149" s="173">
        <v>2</v>
      </c>
      <c r="E149" s="173">
        <v>261</v>
      </c>
      <c r="F149" s="173">
        <v>2531</v>
      </c>
      <c r="G149" s="174">
        <f t="shared" si="4"/>
        <v>24.247693440000003</v>
      </c>
      <c r="H149" s="174">
        <f t="shared" si="5"/>
        <v>71.669939756999995</v>
      </c>
      <c r="I149" s="175" t="s">
        <v>1492</v>
      </c>
      <c r="J149" s="176"/>
    </row>
    <row r="150" spans="1:10" ht="14.9" customHeight="1">
      <c r="A150" s="171">
        <v>2.2320000000000002</v>
      </c>
      <c r="B150" s="172" t="s">
        <v>1082</v>
      </c>
      <c r="C150" s="172" t="s">
        <v>1661</v>
      </c>
      <c r="D150" s="173">
        <v>2</v>
      </c>
      <c r="E150" s="173">
        <v>294</v>
      </c>
      <c r="F150" s="173">
        <v>2846</v>
      </c>
      <c r="G150" s="174">
        <f t="shared" si="4"/>
        <v>27.31349376</v>
      </c>
      <c r="H150" s="174">
        <f t="shared" si="5"/>
        <v>80.589746562000002</v>
      </c>
      <c r="I150" s="175" t="s">
        <v>1492</v>
      </c>
      <c r="J150" s="176"/>
    </row>
    <row r="151" spans="1:10" ht="14.9" customHeight="1">
      <c r="A151" s="171">
        <v>2.2330000000000001</v>
      </c>
      <c r="B151" s="172" t="s">
        <v>1079</v>
      </c>
      <c r="C151" s="172" t="s">
        <v>1662</v>
      </c>
      <c r="D151" s="173">
        <v>2</v>
      </c>
      <c r="E151" s="173">
        <v>498</v>
      </c>
      <c r="F151" s="173">
        <v>4729</v>
      </c>
      <c r="G151" s="174">
        <f t="shared" si="4"/>
        <v>46.265713920000003</v>
      </c>
      <c r="H151" s="174">
        <f t="shared" si="5"/>
        <v>133.91036946299999</v>
      </c>
      <c r="I151" s="175" t="s">
        <v>1492</v>
      </c>
      <c r="J151" s="176"/>
    </row>
    <row r="152" spans="1:10" ht="14.9" customHeight="1">
      <c r="A152" s="171">
        <v>2.31</v>
      </c>
      <c r="B152" s="172" t="s">
        <v>1071</v>
      </c>
      <c r="C152" s="172" t="s">
        <v>213</v>
      </c>
      <c r="D152" s="173">
        <v>1</v>
      </c>
      <c r="E152" s="173">
        <v>73</v>
      </c>
      <c r="F152" s="173">
        <v>672</v>
      </c>
      <c r="G152" s="174">
        <f t="shared" si="4"/>
        <v>6.7819219200000003</v>
      </c>
      <c r="H152" s="174">
        <f t="shared" si="5"/>
        <v>19.028921183999998</v>
      </c>
      <c r="I152" s="175" t="s">
        <v>1492</v>
      </c>
      <c r="J152" s="176"/>
    </row>
    <row r="153" spans="1:10" ht="14.9" customHeight="1">
      <c r="A153" s="171">
        <v>2.31</v>
      </c>
      <c r="B153" s="172" t="s">
        <v>1074</v>
      </c>
      <c r="C153" s="172" t="s">
        <v>211</v>
      </c>
      <c r="D153" s="173">
        <v>1</v>
      </c>
      <c r="E153" s="173">
        <v>180</v>
      </c>
      <c r="F153" s="173">
        <v>1647</v>
      </c>
      <c r="G153" s="174">
        <f t="shared" si="4"/>
        <v>16.722547200000001</v>
      </c>
      <c r="H153" s="174">
        <f t="shared" si="5"/>
        <v>46.637847008999998</v>
      </c>
      <c r="I153" s="175" t="s">
        <v>1492</v>
      </c>
      <c r="J153" s="176"/>
    </row>
    <row r="154" spans="1:10" ht="14.9" customHeight="1">
      <c r="A154" s="171">
        <v>2.31</v>
      </c>
      <c r="B154" s="172" t="s">
        <v>1068</v>
      </c>
      <c r="C154" s="172" t="s">
        <v>214</v>
      </c>
      <c r="D154" s="173">
        <v>1</v>
      </c>
      <c r="E154" s="173">
        <v>37</v>
      </c>
      <c r="F154" s="173">
        <v>347</v>
      </c>
      <c r="G154" s="174">
        <f t="shared" si="4"/>
        <v>3.4374124800000003</v>
      </c>
      <c r="H154" s="174">
        <f t="shared" si="5"/>
        <v>9.8259459089999996</v>
      </c>
      <c r="I154" s="175" t="s">
        <v>1492</v>
      </c>
      <c r="J154" s="176"/>
    </row>
    <row r="155" spans="1:10" ht="14.9" customHeight="1">
      <c r="A155" s="171">
        <v>2.3319999999999999</v>
      </c>
      <c r="B155" s="172" t="s">
        <v>1663</v>
      </c>
      <c r="C155" s="172" t="s">
        <v>1664</v>
      </c>
      <c r="D155" s="173">
        <v>1</v>
      </c>
      <c r="E155" s="173">
        <v>78</v>
      </c>
      <c r="F155" s="173">
        <v>818</v>
      </c>
      <c r="G155" s="174">
        <f t="shared" si="4"/>
        <v>7.2464371200000004</v>
      </c>
      <c r="H155" s="174">
        <f t="shared" si="5"/>
        <v>23.163180845999999</v>
      </c>
      <c r="I155" s="175" t="s">
        <v>1492</v>
      </c>
      <c r="J155" s="176"/>
    </row>
    <row r="156" spans="1:10" ht="14.9" customHeight="1">
      <c r="A156" s="171">
        <v>2.3319999999999999</v>
      </c>
      <c r="B156" s="172" t="s">
        <v>1065</v>
      </c>
      <c r="C156" s="172" t="s">
        <v>1665</v>
      </c>
      <c r="D156" s="173">
        <v>2</v>
      </c>
      <c r="E156" s="173">
        <v>80</v>
      </c>
      <c r="F156" s="173">
        <v>807</v>
      </c>
      <c r="G156" s="174">
        <f t="shared" si="4"/>
        <v>7.4322432000000003</v>
      </c>
      <c r="H156" s="174">
        <f t="shared" si="5"/>
        <v>22.851695529000001</v>
      </c>
      <c r="I156" s="175" t="s">
        <v>1492</v>
      </c>
      <c r="J156" s="176"/>
    </row>
    <row r="157" spans="1:10" ht="14.9" customHeight="1">
      <c r="A157" s="171">
        <v>2.3410000000000002</v>
      </c>
      <c r="B157" s="172" t="s">
        <v>1666</v>
      </c>
      <c r="C157" s="172" t="s">
        <v>1667</v>
      </c>
      <c r="D157" s="173">
        <v>1</v>
      </c>
      <c r="E157" s="173">
        <v>26</v>
      </c>
      <c r="F157" s="173">
        <v>210</v>
      </c>
      <c r="G157" s="174">
        <f t="shared" si="4"/>
        <v>2.4154790400000001</v>
      </c>
      <c r="H157" s="174">
        <f t="shared" si="5"/>
        <v>5.9465378700000002</v>
      </c>
      <c r="I157" s="175" t="s">
        <v>1492</v>
      </c>
      <c r="J157" s="176"/>
    </row>
    <row r="158" spans="1:10" ht="14.9" customHeight="1">
      <c r="A158" s="171">
        <v>2.3410000000000002</v>
      </c>
      <c r="B158" s="172" t="s">
        <v>1056</v>
      </c>
      <c r="C158" s="172" t="s">
        <v>1668</v>
      </c>
      <c r="D158" s="173">
        <v>2</v>
      </c>
      <c r="E158" s="173">
        <v>36</v>
      </c>
      <c r="F158" s="173">
        <v>403</v>
      </c>
      <c r="G158" s="174">
        <f t="shared" si="4"/>
        <v>3.3445094400000004</v>
      </c>
      <c r="H158" s="174">
        <f t="shared" si="5"/>
        <v>11.411689340999999</v>
      </c>
      <c r="I158" s="175" t="s">
        <v>1492</v>
      </c>
      <c r="J158" s="176"/>
    </row>
    <row r="159" spans="1:10" ht="14.9" customHeight="1">
      <c r="A159" s="177">
        <v>2.41</v>
      </c>
      <c r="B159" s="178" t="s">
        <v>1669</v>
      </c>
      <c r="C159" s="178" t="s">
        <v>1670</v>
      </c>
      <c r="D159" s="179" t="s">
        <v>1510</v>
      </c>
      <c r="E159" s="180">
        <v>363</v>
      </c>
      <c r="F159" s="180">
        <v>3442</v>
      </c>
      <c r="G159" s="174">
        <f t="shared" si="4"/>
        <v>33.723803520000004</v>
      </c>
      <c r="H159" s="174">
        <f t="shared" si="5"/>
        <v>97.466587373999999</v>
      </c>
      <c r="I159" s="175" t="s">
        <v>1492</v>
      </c>
      <c r="J159" s="176"/>
    </row>
    <row r="160" spans="1:10" ht="14.9" customHeight="1">
      <c r="A160" s="171">
        <v>2.41</v>
      </c>
      <c r="B160" s="172" t="s">
        <v>1671</v>
      </c>
      <c r="C160" s="172" t="s">
        <v>220</v>
      </c>
      <c r="D160" s="173">
        <v>1</v>
      </c>
      <c r="E160" s="173">
        <v>135</v>
      </c>
      <c r="F160" s="173">
        <v>1242</v>
      </c>
      <c r="G160" s="174">
        <f t="shared" si="4"/>
        <v>12.541910400000001</v>
      </c>
      <c r="H160" s="174">
        <f t="shared" si="5"/>
        <v>35.169523974000001</v>
      </c>
      <c r="I160" s="175" t="s">
        <v>1503</v>
      </c>
      <c r="J160" s="176" t="s">
        <v>1672</v>
      </c>
    </row>
    <row r="161" spans="1:11" ht="14.9" customHeight="1">
      <c r="A161" s="171">
        <v>2.42</v>
      </c>
      <c r="B161" s="172" t="s">
        <v>1044</v>
      </c>
      <c r="C161" s="172" t="s">
        <v>223</v>
      </c>
      <c r="D161" s="173">
        <v>2</v>
      </c>
      <c r="E161" s="173">
        <v>590</v>
      </c>
      <c r="F161" s="173">
        <v>5410</v>
      </c>
      <c r="G161" s="174">
        <f t="shared" si="4"/>
        <v>54.812793600000006</v>
      </c>
      <c r="H161" s="174">
        <f t="shared" si="5"/>
        <v>153.19414226999999</v>
      </c>
      <c r="I161" s="175" t="s">
        <v>1492</v>
      </c>
      <c r="J161" s="176"/>
    </row>
    <row r="162" spans="1:11" ht="14.9" customHeight="1">
      <c r="A162" s="171">
        <v>2.44</v>
      </c>
      <c r="B162" s="172" t="s">
        <v>1038</v>
      </c>
      <c r="C162" s="172" t="s">
        <v>225</v>
      </c>
      <c r="D162" s="173">
        <v>3</v>
      </c>
      <c r="E162" s="173">
        <v>58</v>
      </c>
      <c r="F162" s="173">
        <v>498</v>
      </c>
      <c r="G162" s="174">
        <f t="shared" si="4"/>
        <v>5.3883763200000008</v>
      </c>
      <c r="H162" s="174">
        <f t="shared" si="5"/>
        <v>14.101789805999999</v>
      </c>
      <c r="I162" s="175" t="s">
        <v>1492</v>
      </c>
      <c r="J162" s="176"/>
    </row>
    <row r="163" spans="1:11" ht="14.9" customHeight="1">
      <c r="A163" s="171">
        <v>2.46</v>
      </c>
      <c r="B163" s="172" t="s">
        <v>1035</v>
      </c>
      <c r="C163" s="172" t="s">
        <v>226</v>
      </c>
      <c r="D163" s="173">
        <v>1</v>
      </c>
      <c r="E163" s="173">
        <v>95</v>
      </c>
      <c r="F163" s="173">
        <v>860</v>
      </c>
      <c r="G163" s="174">
        <f t="shared" si="4"/>
        <v>8.8257887999999998</v>
      </c>
      <c r="H163" s="174">
        <f t="shared" si="5"/>
        <v>24.35248842</v>
      </c>
      <c r="I163" s="175" t="s">
        <v>1492</v>
      </c>
      <c r="J163" s="176"/>
    </row>
    <row r="164" spans="1:11" ht="14.9" customHeight="1">
      <c r="A164" s="171">
        <v>2.5099999999999998</v>
      </c>
      <c r="B164" s="172" t="s">
        <v>1031</v>
      </c>
      <c r="C164" s="178" t="s">
        <v>1673</v>
      </c>
      <c r="D164" s="179" t="s">
        <v>1544</v>
      </c>
      <c r="E164" s="180">
        <v>50</v>
      </c>
      <c r="F164" s="180">
        <v>359</v>
      </c>
      <c r="G164" s="174">
        <f t="shared" si="4"/>
        <v>4.6451520000000004</v>
      </c>
      <c r="H164" s="174">
        <f t="shared" si="5"/>
        <v>10.165748073</v>
      </c>
      <c r="I164" s="175" t="s">
        <v>1492</v>
      </c>
      <c r="J164" s="176"/>
    </row>
    <row r="165" spans="1:11" ht="14.9" customHeight="1">
      <c r="A165" s="171">
        <v>2.5099999999999998</v>
      </c>
      <c r="B165" s="172" t="s">
        <v>1674</v>
      </c>
      <c r="C165" s="172" t="s">
        <v>1675</v>
      </c>
      <c r="D165" s="173">
        <v>3</v>
      </c>
      <c r="E165" s="173">
        <v>85</v>
      </c>
      <c r="F165" s="173">
        <v>1144</v>
      </c>
      <c r="G165" s="174">
        <f t="shared" si="4"/>
        <v>7.8967584000000004</v>
      </c>
      <c r="H165" s="174">
        <f t="shared" si="5"/>
        <v>32.394472968000002</v>
      </c>
      <c r="I165" s="175" t="s">
        <v>1492</v>
      </c>
      <c r="J165" s="176"/>
    </row>
    <row r="166" spans="1:11" ht="14.9" customHeight="1">
      <c r="A166" s="171">
        <v>2.5099999999999998</v>
      </c>
      <c r="B166" s="172" t="s">
        <v>1676</v>
      </c>
      <c r="C166" s="172" t="s">
        <v>1677</v>
      </c>
      <c r="D166" s="173">
        <v>3</v>
      </c>
      <c r="E166" s="173">
        <v>85</v>
      </c>
      <c r="F166" s="173">
        <v>1144</v>
      </c>
      <c r="G166" s="174">
        <f t="shared" si="4"/>
        <v>7.8967584000000004</v>
      </c>
      <c r="H166" s="174">
        <f t="shared" si="5"/>
        <v>32.394472968000002</v>
      </c>
      <c r="I166" s="175" t="s">
        <v>1492</v>
      </c>
      <c r="J166" s="176"/>
    </row>
    <row r="167" spans="1:11" ht="14.9" customHeight="1">
      <c r="A167" s="171">
        <v>2.5099999999999998</v>
      </c>
      <c r="B167" s="172" t="s">
        <v>1127</v>
      </c>
      <c r="C167" s="172" t="s">
        <v>1678</v>
      </c>
      <c r="D167" s="173">
        <v>3</v>
      </c>
      <c r="E167" s="173">
        <v>84</v>
      </c>
      <c r="F167" s="173">
        <v>721</v>
      </c>
      <c r="G167" s="174">
        <f t="shared" si="4"/>
        <v>7.8038553600000009</v>
      </c>
      <c r="H167" s="174">
        <f t="shared" si="5"/>
        <v>20.416446687000001</v>
      </c>
      <c r="I167" s="175" t="s">
        <v>1492</v>
      </c>
      <c r="J167" s="176"/>
    </row>
    <row r="168" spans="1:11" ht="14.9" customHeight="1">
      <c r="A168" s="171">
        <v>2.52</v>
      </c>
      <c r="B168" s="172" t="s">
        <v>1020</v>
      </c>
      <c r="C168" s="178" t="s">
        <v>1679</v>
      </c>
      <c r="D168" s="179" t="s">
        <v>1544</v>
      </c>
      <c r="E168" s="180">
        <v>12</v>
      </c>
      <c r="F168" s="180">
        <v>98</v>
      </c>
      <c r="G168" s="174">
        <f t="shared" si="4"/>
        <v>1.1148364800000001</v>
      </c>
      <c r="H168" s="174">
        <f t="shared" si="5"/>
        <v>2.775051006</v>
      </c>
      <c r="I168" s="175" t="s">
        <v>1492</v>
      </c>
      <c r="J168" s="176"/>
    </row>
    <row r="169" spans="1:11" ht="14.9" customHeight="1">
      <c r="A169" s="171">
        <v>2.52</v>
      </c>
      <c r="B169" s="172" t="s">
        <v>813</v>
      </c>
      <c r="C169" s="172" t="s">
        <v>1680</v>
      </c>
      <c r="D169" s="173">
        <v>1</v>
      </c>
      <c r="E169" s="173">
        <v>9</v>
      </c>
      <c r="F169" s="173">
        <v>84</v>
      </c>
      <c r="G169" s="174">
        <f t="shared" si="4"/>
        <v>0.8361273600000001</v>
      </c>
      <c r="H169" s="174">
        <f t="shared" si="5"/>
        <v>2.3786151479999997</v>
      </c>
      <c r="I169" s="175" t="s">
        <v>1492</v>
      </c>
      <c r="J169" s="176"/>
    </row>
    <row r="170" spans="1:11" ht="14.9" customHeight="1">
      <c r="A170" s="171">
        <v>2.52</v>
      </c>
      <c r="B170" s="172" t="s">
        <v>1681</v>
      </c>
      <c r="C170" s="172" t="s">
        <v>1682</v>
      </c>
      <c r="D170" s="173">
        <v>1</v>
      </c>
      <c r="E170" s="173">
        <v>67</v>
      </c>
      <c r="F170" s="173">
        <v>696</v>
      </c>
      <c r="G170" s="174">
        <f t="shared" si="4"/>
        <v>6.2245036800000006</v>
      </c>
      <c r="H170" s="174">
        <f t="shared" si="5"/>
        <v>19.708525511999998</v>
      </c>
      <c r="I170" s="175" t="s">
        <v>1503</v>
      </c>
      <c r="J170" s="176" t="s">
        <v>1683</v>
      </c>
    </row>
    <row r="171" spans="1:11" ht="14.9" customHeight="1">
      <c r="A171" s="177">
        <v>2.5499999999999998</v>
      </c>
      <c r="B171" s="178" t="s">
        <v>1017</v>
      </c>
      <c r="C171" s="178" t="s">
        <v>233</v>
      </c>
      <c r="D171" s="179" t="s">
        <v>1494</v>
      </c>
      <c r="E171" s="180">
        <v>30</v>
      </c>
      <c r="F171" s="180">
        <v>255</v>
      </c>
      <c r="G171" s="174">
        <f t="shared" si="4"/>
        <v>2.7870912000000003</v>
      </c>
      <c r="H171" s="174">
        <f t="shared" si="5"/>
        <v>7.2207959849999996</v>
      </c>
      <c r="I171" s="175" t="s">
        <v>1492</v>
      </c>
      <c r="J171" s="176"/>
    </row>
    <row r="172" spans="1:11" ht="14.9" customHeight="1">
      <c r="A172" s="177">
        <v>2.5499999999999998</v>
      </c>
      <c r="B172" s="178" t="s">
        <v>1016</v>
      </c>
      <c r="C172" s="178" t="s">
        <v>233</v>
      </c>
      <c r="D172" s="179" t="s">
        <v>1494</v>
      </c>
      <c r="E172" s="180">
        <v>48</v>
      </c>
      <c r="F172" s="180">
        <v>408</v>
      </c>
      <c r="G172" s="174">
        <f t="shared" si="4"/>
        <v>4.4593459200000005</v>
      </c>
      <c r="H172" s="174">
        <f t="shared" si="5"/>
        <v>11.553273576</v>
      </c>
      <c r="I172" s="175" t="s">
        <v>1492</v>
      </c>
      <c r="J172" s="176"/>
    </row>
    <row r="173" spans="1:11" ht="14.9" customHeight="1">
      <c r="A173" s="177">
        <v>2.5499999999999998</v>
      </c>
      <c r="B173" s="178" t="s">
        <v>1684</v>
      </c>
      <c r="C173" s="178" t="s">
        <v>233</v>
      </c>
      <c r="D173" s="179" t="s">
        <v>1498</v>
      </c>
      <c r="E173" s="180">
        <v>27</v>
      </c>
      <c r="F173" s="180">
        <v>331</v>
      </c>
      <c r="G173" s="174">
        <f t="shared" si="4"/>
        <v>2.5083820800000001</v>
      </c>
      <c r="H173" s="174">
        <f t="shared" si="5"/>
        <v>9.3728763569999991</v>
      </c>
      <c r="I173" s="175" t="s">
        <v>1492</v>
      </c>
      <c r="J173" s="176"/>
      <c r="K173" s="185"/>
    </row>
    <row r="174" spans="1:11" ht="14.9" customHeight="1">
      <c r="A174" s="177">
        <v>2.5499999999999998</v>
      </c>
      <c r="B174" s="178" t="s">
        <v>1685</v>
      </c>
      <c r="C174" s="178" t="s">
        <v>233</v>
      </c>
      <c r="D174" s="179" t="s">
        <v>1498</v>
      </c>
      <c r="E174" s="180">
        <v>27</v>
      </c>
      <c r="F174" s="180">
        <v>331</v>
      </c>
      <c r="G174" s="174">
        <f t="shared" si="4"/>
        <v>2.5083820800000001</v>
      </c>
      <c r="H174" s="174">
        <f t="shared" si="5"/>
        <v>9.3728763569999991</v>
      </c>
      <c r="I174" s="175" t="s">
        <v>1492</v>
      </c>
      <c r="J174" s="176"/>
      <c r="K174" s="186"/>
    </row>
    <row r="175" spans="1:11" ht="14.9" customHeight="1">
      <c r="A175" s="171">
        <v>2.56</v>
      </c>
      <c r="B175" s="172" t="s">
        <v>1013</v>
      </c>
      <c r="C175" s="178" t="s">
        <v>1686</v>
      </c>
      <c r="D175" s="179" t="s">
        <v>1544</v>
      </c>
      <c r="E175" s="180">
        <v>12</v>
      </c>
      <c r="F175" s="180">
        <v>98</v>
      </c>
      <c r="G175" s="174">
        <f t="shared" si="4"/>
        <v>1.1148364800000001</v>
      </c>
      <c r="H175" s="174">
        <f t="shared" si="5"/>
        <v>2.775051006</v>
      </c>
      <c r="I175" s="175" t="s">
        <v>1492</v>
      </c>
      <c r="J175" s="176"/>
      <c r="K175" s="186"/>
    </row>
    <row r="176" spans="1:11" ht="14.9" customHeight="1">
      <c r="A176" s="171">
        <v>2.56</v>
      </c>
      <c r="B176" s="172" t="s">
        <v>1687</v>
      </c>
      <c r="C176" s="172" t="s">
        <v>1686</v>
      </c>
      <c r="D176" s="181" t="s">
        <v>1507</v>
      </c>
      <c r="E176" s="180">
        <v>12</v>
      </c>
      <c r="F176" s="180">
        <v>114</v>
      </c>
      <c r="G176" s="174">
        <f t="shared" si="4"/>
        <v>1.1148364800000001</v>
      </c>
      <c r="H176" s="174">
        <f t="shared" si="5"/>
        <v>3.2281205580000001</v>
      </c>
      <c r="I176" s="175" t="s">
        <v>1492</v>
      </c>
      <c r="J176" s="176"/>
      <c r="K176" s="186"/>
    </row>
    <row r="177" spans="1:10" ht="14.9" customHeight="1">
      <c r="A177" s="171">
        <v>2.56</v>
      </c>
      <c r="B177" s="172" t="s">
        <v>1688</v>
      </c>
      <c r="C177" s="172" t="s">
        <v>1686</v>
      </c>
      <c r="D177" s="173">
        <v>2</v>
      </c>
      <c r="E177" s="173">
        <v>9</v>
      </c>
      <c r="F177" s="173">
        <v>84</v>
      </c>
      <c r="G177" s="174">
        <f t="shared" si="4"/>
        <v>0.8361273600000001</v>
      </c>
      <c r="H177" s="174">
        <f t="shared" si="5"/>
        <v>2.3786151479999997</v>
      </c>
      <c r="I177" s="175" t="s">
        <v>1492</v>
      </c>
      <c r="J177" s="176"/>
    </row>
    <row r="178" spans="1:10" ht="14.9" customHeight="1">
      <c r="A178" s="171">
        <v>2.61</v>
      </c>
      <c r="B178" s="172" t="s">
        <v>1003</v>
      </c>
      <c r="C178" s="172" t="s">
        <v>1689</v>
      </c>
      <c r="D178" s="181" t="s">
        <v>1507</v>
      </c>
      <c r="E178" s="180">
        <v>63</v>
      </c>
      <c r="F178" s="180">
        <v>357</v>
      </c>
      <c r="G178" s="174">
        <f t="shared" si="4"/>
        <v>5.85289152</v>
      </c>
      <c r="H178" s="174">
        <f t="shared" si="5"/>
        <v>10.109114378999999</v>
      </c>
      <c r="I178" s="175" t="s">
        <v>1492</v>
      </c>
      <c r="J178" s="176"/>
    </row>
    <row r="179" spans="1:10" ht="14.9" customHeight="1">
      <c r="A179" s="171">
        <v>2.61</v>
      </c>
      <c r="B179" s="172" t="s">
        <v>998</v>
      </c>
      <c r="C179" s="172" t="s">
        <v>1690</v>
      </c>
      <c r="D179" s="181" t="s">
        <v>1507</v>
      </c>
      <c r="E179" s="180">
        <v>18</v>
      </c>
      <c r="F179" s="180">
        <v>141</v>
      </c>
      <c r="G179" s="174">
        <f t="shared" si="4"/>
        <v>1.6722547200000002</v>
      </c>
      <c r="H179" s="174">
        <f t="shared" si="5"/>
        <v>3.992675427</v>
      </c>
      <c r="I179" s="175" t="s">
        <v>1492</v>
      </c>
      <c r="J179" s="176"/>
    </row>
    <row r="180" spans="1:10" ht="14.9" customHeight="1">
      <c r="A180" s="171">
        <v>2.61</v>
      </c>
      <c r="B180" s="172" t="s">
        <v>993</v>
      </c>
      <c r="C180" s="172" t="s">
        <v>1691</v>
      </c>
      <c r="D180" s="181" t="s">
        <v>1507</v>
      </c>
      <c r="E180" s="180">
        <v>18</v>
      </c>
      <c r="F180" s="180">
        <v>141</v>
      </c>
      <c r="G180" s="174">
        <f t="shared" si="4"/>
        <v>1.6722547200000002</v>
      </c>
      <c r="H180" s="174">
        <f t="shared" si="5"/>
        <v>3.992675427</v>
      </c>
      <c r="I180" s="175" t="s">
        <v>1492</v>
      </c>
      <c r="J180" s="176"/>
    </row>
    <row r="181" spans="1:10" ht="14.9" customHeight="1">
      <c r="A181" s="171">
        <v>2.61</v>
      </c>
      <c r="B181" s="172" t="s">
        <v>1009</v>
      </c>
      <c r="C181" s="172" t="s">
        <v>1692</v>
      </c>
      <c r="D181" s="181" t="s">
        <v>1507</v>
      </c>
      <c r="E181" s="180">
        <v>48</v>
      </c>
      <c r="F181" s="180">
        <v>408</v>
      </c>
      <c r="G181" s="174">
        <f t="shared" si="4"/>
        <v>4.4593459200000005</v>
      </c>
      <c r="H181" s="174">
        <f t="shared" si="5"/>
        <v>11.553273576</v>
      </c>
      <c r="I181" s="175" t="s">
        <v>1492</v>
      </c>
      <c r="J181" s="176"/>
    </row>
    <row r="182" spans="1:10" ht="14.9" customHeight="1">
      <c r="A182" s="171">
        <v>2.61</v>
      </c>
      <c r="B182" s="172" t="s">
        <v>1060</v>
      </c>
      <c r="C182" s="172" t="s">
        <v>1693</v>
      </c>
      <c r="D182" s="181" t="s">
        <v>1507</v>
      </c>
      <c r="E182" s="180">
        <v>9</v>
      </c>
      <c r="F182" s="180">
        <v>76</v>
      </c>
      <c r="G182" s="174">
        <f t="shared" si="4"/>
        <v>0.8361273600000001</v>
      </c>
      <c r="H182" s="174">
        <f t="shared" si="5"/>
        <v>2.1520803719999999</v>
      </c>
      <c r="I182" s="175" t="s">
        <v>1492</v>
      </c>
      <c r="J182" s="176"/>
    </row>
    <row r="183" spans="1:10" ht="14.9" customHeight="1">
      <c r="A183" s="171">
        <v>2.61</v>
      </c>
      <c r="B183" s="172" t="s">
        <v>991</v>
      </c>
      <c r="C183" s="172" t="s">
        <v>1694</v>
      </c>
      <c r="D183" s="173">
        <v>1</v>
      </c>
      <c r="E183" s="173">
        <v>18</v>
      </c>
      <c r="F183" s="173">
        <v>167</v>
      </c>
      <c r="G183" s="174">
        <f t="shared" si="4"/>
        <v>1.6722547200000002</v>
      </c>
      <c r="H183" s="174">
        <f t="shared" si="5"/>
        <v>4.7289134490000002</v>
      </c>
      <c r="I183" s="175" t="s">
        <v>1492</v>
      </c>
      <c r="J183" s="176"/>
    </row>
    <row r="184" spans="1:10" ht="14.9" customHeight="1">
      <c r="A184" s="171">
        <v>2.61</v>
      </c>
      <c r="B184" s="172" t="s">
        <v>996</v>
      </c>
      <c r="C184" s="172" t="s">
        <v>1695</v>
      </c>
      <c r="D184" s="173">
        <v>1</v>
      </c>
      <c r="E184" s="173">
        <v>14</v>
      </c>
      <c r="F184" s="173">
        <v>130</v>
      </c>
      <c r="G184" s="174">
        <f t="shared" si="4"/>
        <v>1.30064256</v>
      </c>
      <c r="H184" s="174">
        <f t="shared" si="5"/>
        <v>3.6811901099999997</v>
      </c>
      <c r="I184" s="175" t="s">
        <v>1492</v>
      </c>
      <c r="J184" s="176"/>
    </row>
    <row r="185" spans="1:10" ht="14.9" customHeight="1">
      <c r="A185" s="171">
        <v>2.61</v>
      </c>
      <c r="B185" s="172" t="s">
        <v>1001</v>
      </c>
      <c r="C185" s="172" t="s">
        <v>1696</v>
      </c>
      <c r="D185" s="173">
        <v>1</v>
      </c>
      <c r="E185" s="173">
        <v>19</v>
      </c>
      <c r="F185" s="173">
        <v>170</v>
      </c>
      <c r="G185" s="174">
        <f t="shared" si="4"/>
        <v>1.7651577600000001</v>
      </c>
      <c r="H185" s="174">
        <f t="shared" si="5"/>
        <v>4.8138639899999998</v>
      </c>
      <c r="I185" s="175" t="s">
        <v>1492</v>
      </c>
      <c r="J185" s="176"/>
    </row>
    <row r="186" spans="1:10" ht="14.9" customHeight="1">
      <c r="A186" s="171">
        <v>2.61</v>
      </c>
      <c r="B186" s="172" t="s">
        <v>1006</v>
      </c>
      <c r="C186" s="172" t="s">
        <v>1697</v>
      </c>
      <c r="D186" s="173">
        <v>1</v>
      </c>
      <c r="E186" s="173">
        <v>51</v>
      </c>
      <c r="F186" s="173">
        <v>466</v>
      </c>
      <c r="G186" s="174">
        <f t="shared" si="4"/>
        <v>4.7380550399999999</v>
      </c>
      <c r="H186" s="174">
        <f t="shared" si="5"/>
        <v>13.195650702</v>
      </c>
      <c r="I186" s="175" t="s">
        <v>1492</v>
      </c>
      <c r="J186" s="176"/>
    </row>
    <row r="187" spans="1:10" ht="14.9" customHeight="1">
      <c r="A187" s="184">
        <v>2.62</v>
      </c>
      <c r="B187" s="172" t="s">
        <v>985</v>
      </c>
      <c r="C187" s="172" t="s">
        <v>1698</v>
      </c>
      <c r="D187" s="181" t="s">
        <v>1507</v>
      </c>
      <c r="E187" s="173">
        <v>84</v>
      </c>
      <c r="F187" s="173">
        <v>627</v>
      </c>
      <c r="G187" s="174">
        <f t="shared" si="4"/>
        <v>7.8038553600000009</v>
      </c>
      <c r="H187" s="174">
        <f t="shared" si="5"/>
        <v>17.754663068999999</v>
      </c>
      <c r="I187" s="175"/>
      <c r="J187" s="176"/>
    </row>
    <row r="188" spans="1:10" ht="14.9" customHeight="1">
      <c r="A188" s="171">
        <v>2.62</v>
      </c>
      <c r="B188" s="172" t="s">
        <v>988</v>
      </c>
      <c r="C188" s="172" t="s">
        <v>1699</v>
      </c>
      <c r="D188" s="173">
        <v>4</v>
      </c>
      <c r="E188" s="173">
        <v>510</v>
      </c>
      <c r="F188" s="173">
        <v>3644</v>
      </c>
      <c r="G188" s="174">
        <f t="shared" si="4"/>
        <v>47.380550400000004</v>
      </c>
      <c r="H188" s="174">
        <f t="shared" si="5"/>
        <v>103.18659046799999</v>
      </c>
      <c r="I188" s="175" t="s">
        <v>1492</v>
      </c>
      <c r="J188" s="176"/>
    </row>
    <row r="189" spans="1:10" ht="14.9" customHeight="1">
      <c r="A189" s="177">
        <v>2.63</v>
      </c>
      <c r="B189" s="178" t="s">
        <v>960</v>
      </c>
      <c r="C189" s="178" t="s">
        <v>1700</v>
      </c>
      <c r="D189" s="179" t="s">
        <v>1494</v>
      </c>
      <c r="E189" s="180">
        <v>16</v>
      </c>
      <c r="F189" s="180">
        <v>136</v>
      </c>
      <c r="G189" s="174">
        <f t="shared" si="4"/>
        <v>1.4864486400000001</v>
      </c>
      <c r="H189" s="174">
        <f t="shared" si="5"/>
        <v>3.8510911919999997</v>
      </c>
      <c r="I189" s="175" t="s">
        <v>1492</v>
      </c>
      <c r="J189" s="176"/>
    </row>
    <row r="190" spans="1:10" ht="14.9" customHeight="1">
      <c r="A190" s="177">
        <v>2.63</v>
      </c>
      <c r="B190" s="178" t="s">
        <v>972</v>
      </c>
      <c r="C190" s="178" t="s">
        <v>1701</v>
      </c>
      <c r="D190" s="179" t="s">
        <v>1494</v>
      </c>
      <c r="E190" s="180">
        <v>15</v>
      </c>
      <c r="F190" s="180">
        <v>128</v>
      </c>
      <c r="G190" s="174">
        <f t="shared" si="4"/>
        <v>1.3935456000000002</v>
      </c>
      <c r="H190" s="174">
        <f t="shared" si="5"/>
        <v>3.6245564159999999</v>
      </c>
      <c r="I190" s="175" t="s">
        <v>1492</v>
      </c>
      <c r="J190" s="176"/>
    </row>
    <row r="191" spans="1:10" ht="14.9" customHeight="1">
      <c r="A191" s="177">
        <v>2.63</v>
      </c>
      <c r="B191" s="178" t="s">
        <v>959</v>
      </c>
      <c r="C191" s="178" t="s">
        <v>1700</v>
      </c>
      <c r="D191" s="179" t="s">
        <v>1498</v>
      </c>
      <c r="E191" s="180">
        <v>14</v>
      </c>
      <c r="F191" s="180">
        <v>173</v>
      </c>
      <c r="G191" s="174">
        <f t="shared" si="4"/>
        <v>1.30064256</v>
      </c>
      <c r="H191" s="174">
        <f t="shared" si="5"/>
        <v>4.8988145310000002</v>
      </c>
      <c r="I191" s="175" t="s">
        <v>1492</v>
      </c>
      <c r="J191" s="176"/>
    </row>
    <row r="192" spans="1:10" ht="14.9" customHeight="1">
      <c r="A192" s="171">
        <v>2.63</v>
      </c>
      <c r="B192" s="172" t="s">
        <v>982</v>
      </c>
      <c r="C192" s="172" t="s">
        <v>1702</v>
      </c>
      <c r="D192" s="181" t="s">
        <v>1507</v>
      </c>
      <c r="E192" s="180">
        <v>24</v>
      </c>
      <c r="F192" s="180">
        <v>204</v>
      </c>
      <c r="G192" s="174">
        <f t="shared" si="4"/>
        <v>2.2296729600000003</v>
      </c>
      <c r="H192" s="174">
        <f t="shared" si="5"/>
        <v>5.7766367880000002</v>
      </c>
      <c r="I192" s="175" t="s">
        <v>1492</v>
      </c>
      <c r="J192" s="176"/>
    </row>
    <row r="193" spans="1:10" ht="14.9" customHeight="1">
      <c r="A193" s="171">
        <v>2.63</v>
      </c>
      <c r="B193" s="172" t="s">
        <v>971</v>
      </c>
      <c r="C193" s="172" t="s">
        <v>1701</v>
      </c>
      <c r="D193" s="181" t="s">
        <v>1507</v>
      </c>
      <c r="E193" s="180">
        <v>16</v>
      </c>
      <c r="F193" s="180">
        <v>136</v>
      </c>
      <c r="G193" s="174">
        <f t="shared" si="4"/>
        <v>1.4864486400000001</v>
      </c>
      <c r="H193" s="174">
        <f t="shared" si="5"/>
        <v>3.8510911919999997</v>
      </c>
      <c r="I193" s="175" t="s">
        <v>1492</v>
      </c>
      <c r="J193" s="176"/>
    </row>
    <row r="194" spans="1:10" ht="14.9" customHeight="1">
      <c r="A194" s="171">
        <v>2.63</v>
      </c>
      <c r="B194" s="172" t="s">
        <v>1703</v>
      </c>
      <c r="C194" s="172" t="s">
        <v>1704</v>
      </c>
      <c r="D194" s="181" t="s">
        <v>1507</v>
      </c>
      <c r="E194" s="180">
        <v>26</v>
      </c>
      <c r="F194" s="180">
        <v>216</v>
      </c>
      <c r="G194" s="174">
        <f t="shared" si="4"/>
        <v>2.4154790400000001</v>
      </c>
      <c r="H194" s="174">
        <f t="shared" si="5"/>
        <v>6.1164389520000002</v>
      </c>
      <c r="I194" s="175" t="s">
        <v>1503</v>
      </c>
      <c r="J194" s="176" t="s">
        <v>1613</v>
      </c>
    </row>
    <row r="195" spans="1:10" ht="14.9" customHeight="1">
      <c r="A195" s="171">
        <v>2.63</v>
      </c>
      <c r="B195" s="172" t="s">
        <v>1175</v>
      </c>
      <c r="C195" s="172" t="s">
        <v>1704</v>
      </c>
      <c r="D195" s="181" t="s">
        <v>1507</v>
      </c>
      <c r="E195" s="180">
        <v>28</v>
      </c>
      <c r="F195" s="180">
        <v>275</v>
      </c>
      <c r="G195" s="174">
        <f t="shared" si="4"/>
        <v>2.60128512</v>
      </c>
      <c r="H195" s="174">
        <f t="shared" si="5"/>
        <v>7.7871329249999999</v>
      </c>
      <c r="I195" s="175" t="s">
        <v>1492</v>
      </c>
      <c r="J195" s="176"/>
    </row>
    <row r="196" spans="1:10" ht="14.9" customHeight="1">
      <c r="A196" s="171">
        <v>2.63</v>
      </c>
      <c r="B196" s="172" t="s">
        <v>958</v>
      </c>
      <c r="C196" s="172" t="s">
        <v>1700</v>
      </c>
      <c r="D196" s="173">
        <v>1</v>
      </c>
      <c r="E196" s="173">
        <v>15</v>
      </c>
      <c r="F196" s="173">
        <v>101</v>
      </c>
      <c r="G196" s="174">
        <f t="shared" si="4"/>
        <v>1.3935456000000002</v>
      </c>
      <c r="H196" s="174">
        <f t="shared" si="5"/>
        <v>2.860001547</v>
      </c>
      <c r="I196" s="175" t="s">
        <v>1492</v>
      </c>
      <c r="J196" s="176"/>
    </row>
    <row r="197" spans="1:10" ht="14.9" customHeight="1">
      <c r="A197" s="171">
        <v>2.63</v>
      </c>
      <c r="B197" s="172" t="s">
        <v>978</v>
      </c>
      <c r="C197" s="172" t="s">
        <v>1704</v>
      </c>
      <c r="D197" s="173">
        <v>1</v>
      </c>
      <c r="E197" s="173">
        <v>15</v>
      </c>
      <c r="F197" s="173">
        <v>101</v>
      </c>
      <c r="G197" s="174">
        <f t="shared" ref="G197:G260" si="6">E197*0.09290304</f>
        <v>1.3935456000000002</v>
      </c>
      <c r="H197" s="174">
        <f t="shared" ref="H197:H260" si="7">F197*0.028316847</f>
        <v>2.860001547</v>
      </c>
      <c r="I197" s="175" t="s">
        <v>1492</v>
      </c>
      <c r="J197" s="176"/>
    </row>
    <row r="198" spans="1:10" ht="14.9" customHeight="1">
      <c r="A198" s="171">
        <v>2.63</v>
      </c>
      <c r="B198" s="172" t="s">
        <v>957</v>
      </c>
      <c r="C198" s="172" t="s">
        <v>1700</v>
      </c>
      <c r="D198" s="173">
        <v>1</v>
      </c>
      <c r="E198" s="173">
        <v>15</v>
      </c>
      <c r="F198" s="173">
        <v>112</v>
      </c>
      <c r="G198" s="174">
        <f t="shared" si="6"/>
        <v>1.3935456000000002</v>
      </c>
      <c r="H198" s="174">
        <f t="shared" si="7"/>
        <v>3.1714868639999998</v>
      </c>
      <c r="I198" s="175" t="s">
        <v>1492</v>
      </c>
      <c r="J198" s="176"/>
    </row>
    <row r="199" spans="1:10" ht="14.9" customHeight="1">
      <c r="A199" s="171">
        <v>2.63</v>
      </c>
      <c r="B199" s="172" t="s">
        <v>977</v>
      </c>
      <c r="C199" s="172" t="s">
        <v>1704</v>
      </c>
      <c r="D199" s="173">
        <v>1</v>
      </c>
      <c r="E199" s="173">
        <v>15</v>
      </c>
      <c r="F199" s="173">
        <v>112</v>
      </c>
      <c r="G199" s="174">
        <f t="shared" si="6"/>
        <v>1.3935456000000002</v>
      </c>
      <c r="H199" s="174">
        <f t="shared" si="7"/>
        <v>3.1714868639999998</v>
      </c>
      <c r="I199" s="175" t="s">
        <v>1492</v>
      </c>
      <c r="J199" s="176"/>
    </row>
    <row r="200" spans="1:10" ht="14.9" customHeight="1">
      <c r="A200" s="171">
        <v>2.63</v>
      </c>
      <c r="B200" s="172" t="s">
        <v>968</v>
      </c>
      <c r="C200" s="172" t="s">
        <v>1705</v>
      </c>
      <c r="D200" s="173">
        <v>1</v>
      </c>
      <c r="E200" s="173">
        <v>18</v>
      </c>
      <c r="F200" s="173">
        <v>163</v>
      </c>
      <c r="G200" s="174">
        <f t="shared" si="6"/>
        <v>1.6722547200000002</v>
      </c>
      <c r="H200" s="174">
        <f t="shared" si="7"/>
        <v>4.6156460609999996</v>
      </c>
      <c r="I200" s="175" t="s">
        <v>1492</v>
      </c>
      <c r="J200" s="176"/>
    </row>
    <row r="201" spans="1:10" ht="14.9" customHeight="1">
      <c r="A201" s="171">
        <v>2.63</v>
      </c>
      <c r="B201" s="172" t="s">
        <v>976</v>
      </c>
      <c r="C201" s="172" t="s">
        <v>1704</v>
      </c>
      <c r="D201" s="173">
        <v>1</v>
      </c>
      <c r="E201" s="173">
        <v>39</v>
      </c>
      <c r="F201" s="173">
        <v>351</v>
      </c>
      <c r="G201" s="174">
        <f t="shared" si="6"/>
        <v>3.6232185600000002</v>
      </c>
      <c r="H201" s="174">
        <f t="shared" si="7"/>
        <v>9.9392132970000002</v>
      </c>
      <c r="I201" s="175" t="s">
        <v>1492</v>
      </c>
      <c r="J201" s="176"/>
    </row>
    <row r="202" spans="1:10" ht="14.9" customHeight="1">
      <c r="A202" s="171">
        <v>2.63</v>
      </c>
      <c r="B202" s="172" t="s">
        <v>967</v>
      </c>
      <c r="C202" s="172" t="s">
        <v>1706</v>
      </c>
      <c r="D202" s="173">
        <v>1</v>
      </c>
      <c r="E202" s="173">
        <v>14</v>
      </c>
      <c r="F202" s="173">
        <v>126</v>
      </c>
      <c r="G202" s="174">
        <f t="shared" si="6"/>
        <v>1.30064256</v>
      </c>
      <c r="H202" s="174">
        <f t="shared" si="7"/>
        <v>3.567922722</v>
      </c>
      <c r="I202" s="175" t="s">
        <v>1492</v>
      </c>
      <c r="J202" s="176"/>
    </row>
    <row r="203" spans="1:10" ht="14.9" customHeight="1">
      <c r="A203" s="171">
        <v>2.63</v>
      </c>
      <c r="B203" s="172" t="s">
        <v>966</v>
      </c>
      <c r="C203" s="172" t="s">
        <v>1705</v>
      </c>
      <c r="D203" s="173">
        <v>2</v>
      </c>
      <c r="E203" s="173">
        <v>16</v>
      </c>
      <c r="F203" s="173">
        <v>147</v>
      </c>
      <c r="G203" s="174">
        <f t="shared" si="6"/>
        <v>1.4864486400000001</v>
      </c>
      <c r="H203" s="174">
        <f t="shared" si="7"/>
        <v>4.162576509</v>
      </c>
      <c r="I203" s="175" t="s">
        <v>1492</v>
      </c>
      <c r="J203" s="176"/>
    </row>
    <row r="204" spans="1:10" ht="14.9" customHeight="1">
      <c r="A204" s="171">
        <v>2.63</v>
      </c>
      <c r="B204" s="172" t="s">
        <v>965</v>
      </c>
      <c r="C204" s="172" t="s">
        <v>1705</v>
      </c>
      <c r="D204" s="173">
        <v>2</v>
      </c>
      <c r="E204" s="173">
        <v>18</v>
      </c>
      <c r="F204" s="173">
        <v>171</v>
      </c>
      <c r="G204" s="174">
        <f t="shared" si="6"/>
        <v>1.6722547200000002</v>
      </c>
      <c r="H204" s="174">
        <f t="shared" si="7"/>
        <v>4.8421808369999999</v>
      </c>
      <c r="I204" s="175" t="s">
        <v>1492</v>
      </c>
      <c r="J204" s="176"/>
    </row>
    <row r="205" spans="1:10" ht="14.9" customHeight="1">
      <c r="A205" s="171">
        <v>2.63</v>
      </c>
      <c r="B205" s="172" t="s">
        <v>975</v>
      </c>
      <c r="C205" s="172" t="s">
        <v>1704</v>
      </c>
      <c r="D205" s="173">
        <v>2</v>
      </c>
      <c r="E205" s="173">
        <v>18</v>
      </c>
      <c r="F205" s="173">
        <v>171</v>
      </c>
      <c r="G205" s="174">
        <f t="shared" si="6"/>
        <v>1.6722547200000002</v>
      </c>
      <c r="H205" s="174">
        <f t="shared" si="7"/>
        <v>4.8421808369999999</v>
      </c>
      <c r="I205" s="175" t="s">
        <v>1492</v>
      </c>
      <c r="J205" s="176"/>
    </row>
    <row r="206" spans="1:10" ht="14.9" customHeight="1">
      <c r="A206" s="171">
        <v>2.63</v>
      </c>
      <c r="B206" s="172" t="s">
        <v>964</v>
      </c>
      <c r="C206" s="172" t="s">
        <v>1707</v>
      </c>
      <c r="D206" s="173">
        <v>3</v>
      </c>
      <c r="E206" s="173">
        <v>15</v>
      </c>
      <c r="F206" s="173">
        <v>101</v>
      </c>
      <c r="G206" s="174">
        <f t="shared" si="6"/>
        <v>1.3935456000000002</v>
      </c>
      <c r="H206" s="174">
        <f t="shared" si="7"/>
        <v>2.860001547</v>
      </c>
      <c r="I206" s="175" t="s">
        <v>1492</v>
      </c>
      <c r="J206" s="176"/>
    </row>
    <row r="207" spans="1:10" ht="14.9" customHeight="1">
      <c r="A207" s="171">
        <v>2.63</v>
      </c>
      <c r="B207" s="172" t="s">
        <v>963</v>
      </c>
      <c r="C207" s="172" t="s">
        <v>1705</v>
      </c>
      <c r="D207" s="173">
        <v>3</v>
      </c>
      <c r="E207" s="173">
        <v>16</v>
      </c>
      <c r="F207" s="173">
        <v>13</v>
      </c>
      <c r="G207" s="174">
        <f t="shared" si="6"/>
        <v>1.4864486400000001</v>
      </c>
      <c r="H207" s="174">
        <f t="shared" si="7"/>
        <v>0.368119011</v>
      </c>
      <c r="I207" s="175" t="s">
        <v>1492</v>
      </c>
      <c r="J207" s="176"/>
    </row>
    <row r="208" spans="1:10" ht="14.9" customHeight="1">
      <c r="A208" s="171">
        <v>3.11</v>
      </c>
      <c r="B208" s="172" t="s">
        <v>951</v>
      </c>
      <c r="C208" s="172" t="s">
        <v>1708</v>
      </c>
      <c r="D208" s="173">
        <v>4</v>
      </c>
      <c r="E208" s="173">
        <v>970</v>
      </c>
      <c r="F208" s="173">
        <v>10130</v>
      </c>
      <c r="G208" s="174">
        <f t="shared" si="6"/>
        <v>90.115948800000012</v>
      </c>
      <c r="H208" s="174">
        <f t="shared" si="7"/>
        <v>286.84966011</v>
      </c>
      <c r="I208" s="175" t="s">
        <v>1492</v>
      </c>
      <c r="J208" s="176"/>
    </row>
    <row r="209" spans="1:10" ht="14.9" customHeight="1">
      <c r="A209" s="171">
        <v>3.21</v>
      </c>
      <c r="B209" s="172" t="s">
        <v>482</v>
      </c>
      <c r="C209" s="172" t="s">
        <v>1709</v>
      </c>
      <c r="D209" s="173">
        <v>1</v>
      </c>
      <c r="E209" s="173">
        <v>558</v>
      </c>
      <c r="F209" s="173">
        <v>5142</v>
      </c>
      <c r="G209" s="174">
        <f t="shared" si="6"/>
        <v>51.839896320000001</v>
      </c>
      <c r="H209" s="174">
        <f t="shared" si="7"/>
        <v>145.60522727399999</v>
      </c>
      <c r="I209" s="175" t="s">
        <v>1492</v>
      </c>
      <c r="J209" s="176"/>
    </row>
    <row r="210" spans="1:10" ht="14.9" customHeight="1">
      <c r="A210" s="171">
        <v>3.22</v>
      </c>
      <c r="B210" s="172" t="s">
        <v>1710</v>
      </c>
      <c r="C210" s="172" t="s">
        <v>1711</v>
      </c>
      <c r="D210" s="173">
        <v>1</v>
      </c>
      <c r="E210" s="173">
        <v>166</v>
      </c>
      <c r="F210" s="173">
        <v>1883</v>
      </c>
      <c r="G210" s="174">
        <f t="shared" si="6"/>
        <v>15.421904640000001</v>
      </c>
      <c r="H210" s="174">
        <f t="shared" si="7"/>
        <v>53.320622901</v>
      </c>
      <c r="I210" s="182" t="s">
        <v>1492</v>
      </c>
      <c r="J210" s="183"/>
    </row>
    <row r="211" spans="1:10" ht="14.9" customHeight="1">
      <c r="A211" s="171">
        <v>3.22</v>
      </c>
      <c r="B211" s="172" t="s">
        <v>1712</v>
      </c>
      <c r="C211" s="172" t="s">
        <v>1713</v>
      </c>
      <c r="D211" s="173">
        <v>1</v>
      </c>
      <c r="E211" s="173">
        <v>117</v>
      </c>
      <c r="F211" s="173">
        <v>1071</v>
      </c>
      <c r="G211" s="174">
        <f t="shared" si="6"/>
        <v>10.869655680000001</v>
      </c>
      <c r="H211" s="174">
        <f t="shared" si="7"/>
        <v>30.327343137</v>
      </c>
      <c r="I211" s="175" t="s">
        <v>1492</v>
      </c>
      <c r="J211" s="176"/>
    </row>
    <row r="212" spans="1:10" ht="14.9" customHeight="1">
      <c r="A212" s="171">
        <v>3.22</v>
      </c>
      <c r="B212" s="172" t="s">
        <v>938</v>
      </c>
      <c r="C212" s="172" t="s">
        <v>1714</v>
      </c>
      <c r="D212" s="173">
        <v>1</v>
      </c>
      <c r="E212" s="173">
        <v>148</v>
      </c>
      <c r="F212" s="173">
        <v>1354</v>
      </c>
      <c r="G212" s="174">
        <f t="shared" si="6"/>
        <v>13.749649920000001</v>
      </c>
      <c r="H212" s="174">
        <f t="shared" si="7"/>
        <v>38.341010837999995</v>
      </c>
      <c r="I212" s="175" t="s">
        <v>1492</v>
      </c>
      <c r="J212" s="176"/>
    </row>
    <row r="213" spans="1:10" ht="14.9" customHeight="1">
      <c r="A213" s="171">
        <v>3.22</v>
      </c>
      <c r="B213" s="172" t="s">
        <v>941</v>
      </c>
      <c r="C213" s="172" t="s">
        <v>1715</v>
      </c>
      <c r="D213" s="173">
        <v>1</v>
      </c>
      <c r="E213" s="173">
        <v>40</v>
      </c>
      <c r="F213" s="173">
        <v>360</v>
      </c>
      <c r="G213" s="174">
        <f t="shared" si="6"/>
        <v>3.7161216000000001</v>
      </c>
      <c r="H213" s="174">
        <f t="shared" si="7"/>
        <v>10.194064919999999</v>
      </c>
      <c r="I213" s="175" t="s">
        <v>1492</v>
      </c>
      <c r="J213" s="176"/>
    </row>
    <row r="214" spans="1:10" ht="14.9" customHeight="1">
      <c r="A214" s="171">
        <v>3.22</v>
      </c>
      <c r="B214" s="172" t="s">
        <v>935</v>
      </c>
      <c r="C214" s="172" t="s">
        <v>1716</v>
      </c>
      <c r="D214" s="173">
        <v>2</v>
      </c>
      <c r="E214" s="173">
        <v>150</v>
      </c>
      <c r="F214" s="173">
        <v>1531</v>
      </c>
      <c r="G214" s="174">
        <f t="shared" si="6"/>
        <v>13.935456</v>
      </c>
      <c r="H214" s="174">
        <f t="shared" si="7"/>
        <v>43.353092756999999</v>
      </c>
      <c r="I214" s="175" t="s">
        <v>1492</v>
      </c>
      <c r="J214" s="176"/>
    </row>
    <row r="215" spans="1:10" ht="14.9" customHeight="1">
      <c r="A215" s="171">
        <v>3.2509999999999999</v>
      </c>
      <c r="B215" s="172" t="s">
        <v>1717</v>
      </c>
      <c r="C215" s="172" t="s">
        <v>1718</v>
      </c>
      <c r="D215" s="173">
        <v>1</v>
      </c>
      <c r="E215" s="173">
        <v>120</v>
      </c>
      <c r="F215" s="173">
        <v>1617</v>
      </c>
      <c r="G215" s="174">
        <f t="shared" si="6"/>
        <v>11.148364800000001</v>
      </c>
      <c r="H215" s="174">
        <f t="shared" si="7"/>
        <v>45.788341598999999</v>
      </c>
      <c r="I215" s="175" t="s">
        <v>1492</v>
      </c>
      <c r="J215" s="176"/>
    </row>
    <row r="216" spans="1:10" ht="14.9" customHeight="1">
      <c r="A216" s="171">
        <v>3.2509999999999999</v>
      </c>
      <c r="B216" s="172" t="s">
        <v>917</v>
      </c>
      <c r="C216" s="172" t="s">
        <v>1719</v>
      </c>
      <c r="D216" s="173">
        <v>1</v>
      </c>
      <c r="E216" s="173">
        <v>111</v>
      </c>
      <c r="F216" s="173">
        <v>1022</v>
      </c>
      <c r="G216" s="174">
        <f t="shared" si="6"/>
        <v>10.312237440000001</v>
      </c>
      <c r="H216" s="174">
        <f t="shared" si="7"/>
        <v>28.939817634000001</v>
      </c>
      <c r="I216" s="175" t="s">
        <v>1492</v>
      </c>
      <c r="J216" s="176"/>
    </row>
    <row r="217" spans="1:10" ht="14.9" customHeight="1">
      <c r="A217" s="171">
        <v>3.2530000000000001</v>
      </c>
      <c r="B217" s="172" t="s">
        <v>1720</v>
      </c>
      <c r="C217" s="172" t="s">
        <v>1721</v>
      </c>
      <c r="D217" s="173">
        <v>1</v>
      </c>
      <c r="E217" s="173">
        <v>115</v>
      </c>
      <c r="F217" s="173">
        <v>1073</v>
      </c>
      <c r="G217" s="174">
        <f t="shared" si="6"/>
        <v>10.6838496</v>
      </c>
      <c r="H217" s="174">
        <f t="shared" si="7"/>
        <v>30.383976830999998</v>
      </c>
      <c r="I217" s="175" t="s">
        <v>1492</v>
      </c>
      <c r="J217" s="176"/>
    </row>
    <row r="218" spans="1:10" ht="14.9" customHeight="1">
      <c r="A218" s="171">
        <v>3.2530000000000001</v>
      </c>
      <c r="B218" s="172" t="s">
        <v>1722</v>
      </c>
      <c r="C218" s="172" t="s">
        <v>1723</v>
      </c>
      <c r="D218" s="173">
        <v>1</v>
      </c>
      <c r="E218" s="173">
        <v>115</v>
      </c>
      <c r="F218" s="173">
        <v>1043</v>
      </c>
      <c r="G218" s="174">
        <f t="shared" si="6"/>
        <v>10.6838496</v>
      </c>
      <c r="H218" s="174">
        <f t="shared" si="7"/>
        <v>29.534471420999999</v>
      </c>
      <c r="I218" s="175" t="s">
        <v>1492</v>
      </c>
      <c r="J218" s="176"/>
    </row>
    <row r="219" spans="1:10" ht="14.9" customHeight="1">
      <c r="A219" s="171">
        <v>3.3010000000000002</v>
      </c>
      <c r="B219" s="172" t="s">
        <v>1724</v>
      </c>
      <c r="C219" s="172" t="s">
        <v>1725</v>
      </c>
      <c r="D219" s="173">
        <v>1</v>
      </c>
      <c r="E219" s="173">
        <v>196</v>
      </c>
      <c r="F219" s="173">
        <v>3363</v>
      </c>
      <c r="G219" s="174">
        <f t="shared" si="6"/>
        <v>18.20899584</v>
      </c>
      <c r="H219" s="174">
        <f t="shared" si="7"/>
        <v>95.229556461000001</v>
      </c>
      <c r="I219" s="175" t="s">
        <v>1492</v>
      </c>
      <c r="J219" s="176"/>
    </row>
    <row r="220" spans="1:10" ht="14.9" customHeight="1">
      <c r="A220" s="171">
        <v>3.3010000000000002</v>
      </c>
      <c r="B220" s="172" t="s">
        <v>1726</v>
      </c>
      <c r="C220" s="172" t="s">
        <v>1727</v>
      </c>
      <c r="D220" s="173">
        <v>1</v>
      </c>
      <c r="E220" s="173">
        <v>91</v>
      </c>
      <c r="F220" s="173">
        <v>1138</v>
      </c>
      <c r="G220" s="174">
        <f t="shared" si="6"/>
        <v>8.45417664</v>
      </c>
      <c r="H220" s="174">
        <f t="shared" si="7"/>
        <v>32.224571886</v>
      </c>
      <c r="I220" s="175" t="s">
        <v>1503</v>
      </c>
      <c r="J220" s="176" t="s">
        <v>1672</v>
      </c>
    </row>
    <row r="221" spans="1:10" ht="14.9" customHeight="1">
      <c r="A221" s="171">
        <v>3.302</v>
      </c>
      <c r="B221" s="172" t="s">
        <v>1728</v>
      </c>
      <c r="C221" s="172" t="s">
        <v>1729</v>
      </c>
      <c r="D221" s="181" t="s">
        <v>1507</v>
      </c>
      <c r="E221" s="180">
        <v>26</v>
      </c>
      <c r="F221" s="180">
        <v>240</v>
      </c>
      <c r="G221" s="174">
        <f t="shared" si="6"/>
        <v>2.4154790400000001</v>
      </c>
      <c r="H221" s="174">
        <f t="shared" si="7"/>
        <v>6.7960432800000001</v>
      </c>
      <c r="I221" s="175" t="s">
        <v>1503</v>
      </c>
      <c r="J221" s="176" t="s">
        <v>1583</v>
      </c>
    </row>
    <row r="222" spans="1:10" ht="14.9" customHeight="1">
      <c r="A222" s="171">
        <v>3.302</v>
      </c>
      <c r="B222" s="172" t="s">
        <v>1730</v>
      </c>
      <c r="C222" s="172" t="s">
        <v>1731</v>
      </c>
      <c r="D222" s="173">
        <v>2</v>
      </c>
      <c r="E222" s="173">
        <v>40</v>
      </c>
      <c r="F222" s="173">
        <v>440</v>
      </c>
      <c r="G222" s="174">
        <f t="shared" si="6"/>
        <v>3.7161216000000001</v>
      </c>
      <c r="H222" s="174">
        <f t="shared" si="7"/>
        <v>12.45941268</v>
      </c>
      <c r="I222" s="175" t="s">
        <v>1503</v>
      </c>
      <c r="J222" s="176" t="s">
        <v>1683</v>
      </c>
    </row>
    <row r="223" spans="1:10" ht="14.9" customHeight="1">
      <c r="A223" s="177">
        <v>3.3029999999999999</v>
      </c>
      <c r="B223" s="178" t="s">
        <v>1732</v>
      </c>
      <c r="C223" s="178" t="s">
        <v>1733</v>
      </c>
      <c r="D223" s="179" t="s">
        <v>1510</v>
      </c>
      <c r="E223" s="180">
        <v>85</v>
      </c>
      <c r="F223" s="180">
        <v>655</v>
      </c>
      <c r="G223" s="174">
        <f t="shared" si="6"/>
        <v>7.8967584000000004</v>
      </c>
      <c r="H223" s="174">
        <f t="shared" si="7"/>
        <v>18.547534785</v>
      </c>
      <c r="I223" s="175" t="s">
        <v>1492</v>
      </c>
      <c r="J223" s="176"/>
    </row>
    <row r="224" spans="1:10" ht="14.9" customHeight="1">
      <c r="A224" s="171">
        <v>3.3029999999999999</v>
      </c>
      <c r="B224" s="172" t="s">
        <v>902</v>
      </c>
      <c r="C224" s="172" t="s">
        <v>1734</v>
      </c>
      <c r="D224" s="173">
        <v>1</v>
      </c>
      <c r="E224" s="173">
        <v>280</v>
      </c>
      <c r="F224" s="173">
        <v>2561</v>
      </c>
      <c r="G224" s="174">
        <f t="shared" si="6"/>
        <v>26.0128512</v>
      </c>
      <c r="H224" s="174">
        <f t="shared" si="7"/>
        <v>72.519445167000001</v>
      </c>
      <c r="I224" s="175" t="s">
        <v>1492</v>
      </c>
      <c r="J224" s="176"/>
    </row>
    <row r="225" spans="1:10" ht="14.9" customHeight="1">
      <c r="A225" s="171">
        <v>3.3039999999999998</v>
      </c>
      <c r="B225" s="172" t="s">
        <v>1735</v>
      </c>
      <c r="C225" s="172" t="s">
        <v>1736</v>
      </c>
      <c r="D225" s="173">
        <v>1</v>
      </c>
      <c r="E225" s="173">
        <v>106</v>
      </c>
      <c r="F225" s="173">
        <v>1203</v>
      </c>
      <c r="G225" s="174">
        <f t="shared" si="6"/>
        <v>9.8477222400000013</v>
      </c>
      <c r="H225" s="174">
        <f t="shared" si="7"/>
        <v>34.065166941000001</v>
      </c>
      <c r="I225" s="182" t="s">
        <v>1503</v>
      </c>
      <c r="J225" s="183" t="s">
        <v>1672</v>
      </c>
    </row>
    <row r="226" spans="1:10" ht="14.9" customHeight="1">
      <c r="A226" s="171">
        <v>3.3039999999999998</v>
      </c>
      <c r="B226" s="172" t="s">
        <v>904</v>
      </c>
      <c r="C226" s="172" t="s">
        <v>1737</v>
      </c>
      <c r="D226" s="173">
        <v>1</v>
      </c>
      <c r="E226" s="173">
        <v>59</v>
      </c>
      <c r="F226" s="173">
        <v>536</v>
      </c>
      <c r="G226" s="174">
        <f t="shared" si="6"/>
        <v>5.4812793600000003</v>
      </c>
      <c r="H226" s="174">
        <f t="shared" si="7"/>
        <v>15.177829991999999</v>
      </c>
      <c r="I226" s="175" t="s">
        <v>1492</v>
      </c>
      <c r="J226" s="176"/>
    </row>
    <row r="227" spans="1:10" ht="14.9" customHeight="1">
      <c r="A227" s="171">
        <v>3.3039999999999998</v>
      </c>
      <c r="B227" s="172" t="s">
        <v>894</v>
      </c>
      <c r="C227" s="172" t="s">
        <v>1738</v>
      </c>
      <c r="D227" s="173">
        <v>1</v>
      </c>
      <c r="E227" s="173">
        <v>165</v>
      </c>
      <c r="F227" s="173">
        <v>1483</v>
      </c>
      <c r="G227" s="174">
        <f t="shared" si="6"/>
        <v>15.329001600000002</v>
      </c>
      <c r="H227" s="174">
        <f t="shared" si="7"/>
        <v>41.993884100999999</v>
      </c>
      <c r="I227" s="175" t="s">
        <v>1492</v>
      </c>
      <c r="J227" s="176"/>
    </row>
    <row r="228" spans="1:10" ht="14.9" customHeight="1">
      <c r="A228" s="171">
        <v>3.3039999999999998</v>
      </c>
      <c r="B228" s="172" t="s">
        <v>886</v>
      </c>
      <c r="C228" s="172" t="s">
        <v>1739</v>
      </c>
      <c r="D228" s="173">
        <v>2</v>
      </c>
      <c r="E228" s="173">
        <v>75</v>
      </c>
      <c r="F228" s="173">
        <v>688</v>
      </c>
      <c r="G228" s="174">
        <f t="shared" si="6"/>
        <v>6.9677280000000001</v>
      </c>
      <c r="H228" s="174">
        <f t="shared" si="7"/>
        <v>19.481990736</v>
      </c>
      <c r="I228" s="175" t="s">
        <v>1492</v>
      </c>
      <c r="J228" s="176"/>
    </row>
    <row r="229" spans="1:10" ht="14.9" customHeight="1">
      <c r="A229" s="171">
        <v>3.3039999999999998</v>
      </c>
      <c r="B229" s="172" t="s">
        <v>889</v>
      </c>
      <c r="C229" s="172" t="s">
        <v>1740</v>
      </c>
      <c r="D229" s="173">
        <v>3</v>
      </c>
      <c r="E229" s="173">
        <v>290</v>
      </c>
      <c r="F229" s="173">
        <v>2558</v>
      </c>
      <c r="G229" s="174">
        <f t="shared" si="6"/>
        <v>26.941881600000002</v>
      </c>
      <c r="H229" s="174">
        <f t="shared" si="7"/>
        <v>72.434494626000003</v>
      </c>
      <c r="I229" s="175" t="s">
        <v>1492</v>
      </c>
      <c r="J229" s="176"/>
    </row>
    <row r="230" spans="1:10" ht="14.9" customHeight="1">
      <c r="A230" s="171">
        <v>3.3050000000000002</v>
      </c>
      <c r="B230" s="172" t="s">
        <v>883</v>
      </c>
      <c r="C230" s="172" t="s">
        <v>1741</v>
      </c>
      <c r="D230" s="181" t="s">
        <v>1507</v>
      </c>
      <c r="E230" s="180">
        <v>21</v>
      </c>
      <c r="F230" s="180">
        <v>221</v>
      </c>
      <c r="G230" s="174">
        <f t="shared" si="6"/>
        <v>1.9509638400000002</v>
      </c>
      <c r="H230" s="174">
        <f t="shared" si="7"/>
        <v>6.258023187</v>
      </c>
      <c r="I230" s="175" t="s">
        <v>1492</v>
      </c>
      <c r="J230" s="176"/>
    </row>
    <row r="231" spans="1:10" ht="14.9" customHeight="1">
      <c r="A231" s="171">
        <v>3.3050000000000002</v>
      </c>
      <c r="B231" s="172" t="s">
        <v>881</v>
      </c>
      <c r="C231" s="172" t="s">
        <v>1742</v>
      </c>
      <c r="D231" s="181" t="s">
        <v>1507</v>
      </c>
      <c r="E231" s="180">
        <v>10</v>
      </c>
      <c r="F231" s="180">
        <v>87</v>
      </c>
      <c r="G231" s="174">
        <f t="shared" si="6"/>
        <v>0.92903040000000003</v>
      </c>
      <c r="H231" s="174">
        <f t="shared" si="7"/>
        <v>2.4635656889999997</v>
      </c>
      <c r="I231" s="175" t="s">
        <v>1492</v>
      </c>
      <c r="J231" s="176"/>
    </row>
    <row r="232" spans="1:10" ht="14.9" customHeight="1">
      <c r="A232" s="171">
        <v>3.3050000000000002</v>
      </c>
      <c r="B232" s="172" t="s">
        <v>1743</v>
      </c>
      <c r="C232" s="172" t="s">
        <v>1744</v>
      </c>
      <c r="D232" s="173">
        <v>1</v>
      </c>
      <c r="E232" s="173">
        <v>19</v>
      </c>
      <c r="F232" s="173">
        <v>176</v>
      </c>
      <c r="G232" s="174">
        <f t="shared" si="6"/>
        <v>1.7651577600000001</v>
      </c>
      <c r="H232" s="174">
        <f t="shared" si="7"/>
        <v>4.9837650719999997</v>
      </c>
      <c r="I232" s="175" t="s">
        <v>1503</v>
      </c>
      <c r="J232" s="176" t="s">
        <v>1583</v>
      </c>
    </row>
    <row r="233" spans="1:10" ht="14.9" customHeight="1">
      <c r="A233" s="171">
        <v>3.306</v>
      </c>
      <c r="B233" s="172" t="s">
        <v>1745</v>
      </c>
      <c r="C233" s="172" t="s">
        <v>1746</v>
      </c>
      <c r="D233" s="173">
        <v>1</v>
      </c>
      <c r="E233" s="173">
        <v>40</v>
      </c>
      <c r="F233" s="173">
        <v>373</v>
      </c>
      <c r="G233" s="174">
        <f t="shared" si="6"/>
        <v>3.7161216000000001</v>
      </c>
      <c r="H233" s="174">
        <f t="shared" si="7"/>
        <v>10.562183931</v>
      </c>
      <c r="I233" s="175" t="s">
        <v>1503</v>
      </c>
      <c r="J233" s="176" t="s">
        <v>1583</v>
      </c>
    </row>
    <row r="234" spans="1:10" ht="14.9" customHeight="1">
      <c r="A234" s="171">
        <v>3.3069999999999999</v>
      </c>
      <c r="B234" s="172" t="s">
        <v>1447</v>
      </c>
      <c r="C234" s="172" t="s">
        <v>1747</v>
      </c>
      <c r="D234" s="181" t="s">
        <v>1507</v>
      </c>
      <c r="E234" s="180">
        <v>92</v>
      </c>
      <c r="F234" s="180">
        <v>719</v>
      </c>
      <c r="G234" s="174">
        <f t="shared" si="6"/>
        <v>8.5470796800000013</v>
      </c>
      <c r="H234" s="174">
        <f t="shared" si="7"/>
        <v>20.359812992999998</v>
      </c>
      <c r="I234" s="175" t="s">
        <v>1492</v>
      </c>
      <c r="J234" s="176"/>
    </row>
    <row r="235" spans="1:10" ht="14.9" customHeight="1">
      <c r="A235" s="171">
        <v>3.3069999999999999</v>
      </c>
      <c r="B235" s="172" t="s">
        <v>1449</v>
      </c>
      <c r="C235" s="172" t="s">
        <v>1748</v>
      </c>
      <c r="D235" s="181" t="s">
        <v>1507</v>
      </c>
      <c r="E235" s="180">
        <v>483</v>
      </c>
      <c r="F235" s="173">
        <v>4106</v>
      </c>
      <c r="G235" s="174">
        <f t="shared" si="6"/>
        <v>44.87216832</v>
      </c>
      <c r="H235" s="174">
        <f t="shared" si="7"/>
        <v>116.268973782</v>
      </c>
      <c r="I235" s="175" t="s">
        <v>1492</v>
      </c>
      <c r="J235" s="176"/>
    </row>
    <row r="236" spans="1:10" ht="14.9" customHeight="1">
      <c r="A236" s="171">
        <v>3.3069999999999999</v>
      </c>
      <c r="B236" s="172" t="s">
        <v>914</v>
      </c>
      <c r="C236" s="172" t="s">
        <v>1749</v>
      </c>
      <c r="D236" s="173">
        <v>1</v>
      </c>
      <c r="E236" s="173">
        <v>88</v>
      </c>
      <c r="F236" s="173">
        <v>822</v>
      </c>
      <c r="G236" s="174">
        <f t="shared" si="6"/>
        <v>8.1754675199999998</v>
      </c>
      <c r="H236" s="174">
        <f t="shared" si="7"/>
        <v>23.276448234</v>
      </c>
      <c r="I236" s="175" t="s">
        <v>1492</v>
      </c>
      <c r="J236" s="176" t="s">
        <v>1683</v>
      </c>
    </row>
    <row r="237" spans="1:10" ht="14.9" customHeight="1">
      <c r="A237" s="177">
        <v>3.51</v>
      </c>
      <c r="B237" s="178" t="s">
        <v>1750</v>
      </c>
      <c r="C237" s="178" t="s">
        <v>1751</v>
      </c>
      <c r="D237" s="179" t="s">
        <v>1510</v>
      </c>
      <c r="E237" s="180">
        <v>311</v>
      </c>
      <c r="F237" s="180">
        <v>4448</v>
      </c>
      <c r="G237" s="174">
        <f t="shared" si="6"/>
        <v>28.892845440000002</v>
      </c>
      <c r="H237" s="174">
        <f t="shared" si="7"/>
        <v>125.95333545599999</v>
      </c>
      <c r="I237" s="175" t="s">
        <v>1492</v>
      </c>
      <c r="J237" s="176"/>
    </row>
    <row r="238" spans="1:10" ht="14.9" customHeight="1">
      <c r="A238" s="171">
        <v>3.51</v>
      </c>
      <c r="B238" s="172" t="s">
        <v>1752</v>
      </c>
      <c r="C238" s="172" t="s">
        <v>1753</v>
      </c>
      <c r="D238" s="173">
        <v>3</v>
      </c>
      <c r="E238" s="173">
        <v>36</v>
      </c>
      <c r="F238" s="173">
        <v>1402</v>
      </c>
      <c r="G238" s="174">
        <f t="shared" si="6"/>
        <v>3.3445094400000004</v>
      </c>
      <c r="H238" s="174">
        <f t="shared" si="7"/>
        <v>39.700219493999995</v>
      </c>
      <c r="I238" s="175" t="s">
        <v>1492</v>
      </c>
      <c r="J238" s="176"/>
    </row>
    <row r="239" spans="1:10" ht="14.9" customHeight="1">
      <c r="A239" s="171">
        <v>3.51</v>
      </c>
      <c r="B239" s="172" t="s">
        <v>1754</v>
      </c>
      <c r="C239" s="172" t="s">
        <v>1753</v>
      </c>
      <c r="D239" s="173">
        <v>3</v>
      </c>
      <c r="E239" s="173">
        <v>36</v>
      </c>
      <c r="F239" s="173">
        <v>1402</v>
      </c>
      <c r="G239" s="174">
        <f t="shared" si="6"/>
        <v>3.3445094400000004</v>
      </c>
      <c r="H239" s="174">
        <f t="shared" si="7"/>
        <v>39.700219493999995</v>
      </c>
      <c r="I239" s="175" t="s">
        <v>1492</v>
      </c>
      <c r="J239" s="176"/>
    </row>
    <row r="240" spans="1:10" ht="14.9" customHeight="1">
      <c r="A240" s="171">
        <v>3.51</v>
      </c>
      <c r="B240" s="172" t="s">
        <v>1755</v>
      </c>
      <c r="C240" s="172" t="s">
        <v>1756</v>
      </c>
      <c r="D240" s="173">
        <v>3</v>
      </c>
      <c r="E240" s="173">
        <v>20</v>
      </c>
      <c r="F240" s="173">
        <v>314</v>
      </c>
      <c r="G240" s="174">
        <f t="shared" si="6"/>
        <v>1.8580608000000001</v>
      </c>
      <c r="H240" s="174">
        <f t="shared" si="7"/>
        <v>8.8914899579999993</v>
      </c>
      <c r="I240" s="175" t="s">
        <v>1492</v>
      </c>
      <c r="J240" s="176"/>
    </row>
    <row r="241" spans="1:10" ht="14.9" customHeight="1">
      <c r="A241" s="171">
        <v>3.53</v>
      </c>
      <c r="B241" s="172" t="s">
        <v>862</v>
      </c>
      <c r="C241" s="172" t="s">
        <v>1757</v>
      </c>
      <c r="D241" s="181" t="s">
        <v>1507</v>
      </c>
      <c r="E241" s="180">
        <v>70</v>
      </c>
      <c r="F241" s="180">
        <v>633</v>
      </c>
      <c r="G241" s="174">
        <f t="shared" si="6"/>
        <v>6.5032128</v>
      </c>
      <c r="H241" s="174">
        <f t="shared" si="7"/>
        <v>17.924564150999998</v>
      </c>
      <c r="I241" s="175" t="s">
        <v>1492</v>
      </c>
      <c r="J241" s="176"/>
    </row>
    <row r="242" spans="1:10" ht="14.9" customHeight="1">
      <c r="A242" s="171">
        <v>3.53</v>
      </c>
      <c r="B242" s="172" t="s">
        <v>1758</v>
      </c>
      <c r="C242" s="172" t="s">
        <v>1759</v>
      </c>
      <c r="D242" s="173">
        <v>2</v>
      </c>
      <c r="E242" s="173">
        <v>6</v>
      </c>
      <c r="F242" s="173">
        <v>156</v>
      </c>
      <c r="G242" s="174">
        <f t="shared" si="6"/>
        <v>0.55741824000000006</v>
      </c>
      <c r="H242" s="174">
        <f t="shared" si="7"/>
        <v>4.4174281319999995</v>
      </c>
      <c r="I242" s="175" t="s">
        <v>1492</v>
      </c>
      <c r="J242" s="176"/>
    </row>
    <row r="243" spans="1:10" ht="14.9" customHeight="1">
      <c r="A243" s="171">
        <v>3.6110000000000002</v>
      </c>
      <c r="B243" s="172" t="s">
        <v>858</v>
      </c>
      <c r="C243" s="172" t="s">
        <v>1760</v>
      </c>
      <c r="D243" s="181" t="s">
        <v>1507</v>
      </c>
      <c r="E243" s="180">
        <v>184</v>
      </c>
      <c r="F243" s="180">
        <v>1917</v>
      </c>
      <c r="G243" s="174">
        <f t="shared" si="6"/>
        <v>17.094159360000003</v>
      </c>
      <c r="H243" s="174">
        <f t="shared" si="7"/>
        <v>54.283395698999996</v>
      </c>
      <c r="I243" s="175" t="s">
        <v>1492</v>
      </c>
      <c r="J243" s="176"/>
    </row>
    <row r="244" spans="1:10" ht="14.9" customHeight="1">
      <c r="A244" s="171">
        <v>3.6120000000000001</v>
      </c>
      <c r="B244" s="172" t="s">
        <v>413</v>
      </c>
      <c r="C244" s="172" t="s">
        <v>1761</v>
      </c>
      <c r="D244" s="173">
        <v>2</v>
      </c>
      <c r="E244" s="173">
        <v>163</v>
      </c>
      <c r="F244" s="173">
        <v>1745</v>
      </c>
      <c r="G244" s="174">
        <f t="shared" si="6"/>
        <v>15.143195520000001</v>
      </c>
      <c r="H244" s="174">
        <f t="shared" si="7"/>
        <v>49.412898014999996</v>
      </c>
      <c r="I244" s="175" t="s">
        <v>1492</v>
      </c>
      <c r="J244" s="176"/>
    </row>
    <row r="245" spans="1:10" ht="14.9" customHeight="1">
      <c r="A245" s="171">
        <v>3.6120000000000001</v>
      </c>
      <c r="B245" s="172" t="s">
        <v>1762</v>
      </c>
      <c r="C245" s="172" t="s">
        <v>1763</v>
      </c>
      <c r="D245" s="173">
        <v>2</v>
      </c>
      <c r="E245" s="173">
        <v>102</v>
      </c>
      <c r="F245" s="173">
        <v>1065</v>
      </c>
      <c r="G245" s="174">
        <f t="shared" si="6"/>
        <v>9.4761100799999998</v>
      </c>
      <c r="H245" s="174">
        <f t="shared" si="7"/>
        <v>30.157442055000001</v>
      </c>
      <c r="I245" s="175" t="s">
        <v>1503</v>
      </c>
      <c r="J245" s="176" t="s">
        <v>1764</v>
      </c>
    </row>
    <row r="246" spans="1:10" ht="14.9" customHeight="1">
      <c r="A246" s="171">
        <v>3.613</v>
      </c>
      <c r="B246" s="172" t="s">
        <v>847</v>
      </c>
      <c r="C246" s="172" t="s">
        <v>1765</v>
      </c>
      <c r="D246" s="173">
        <v>2</v>
      </c>
      <c r="E246" s="173">
        <v>503</v>
      </c>
      <c r="F246" s="173">
        <v>4802</v>
      </c>
      <c r="G246" s="174">
        <f t="shared" si="6"/>
        <v>46.730229120000004</v>
      </c>
      <c r="H246" s="174">
        <f t="shared" si="7"/>
        <v>135.97749929399998</v>
      </c>
      <c r="I246" s="175" t="s">
        <v>1492</v>
      </c>
      <c r="J246" s="176"/>
    </row>
    <row r="247" spans="1:10" ht="14.9" customHeight="1">
      <c r="A247" s="171">
        <v>3.6139999999999999</v>
      </c>
      <c r="B247" s="172" t="s">
        <v>1766</v>
      </c>
      <c r="C247" s="172" t="s">
        <v>1767</v>
      </c>
      <c r="D247" s="173">
        <v>2</v>
      </c>
      <c r="E247" s="173">
        <v>28</v>
      </c>
      <c r="F247" s="173">
        <v>252</v>
      </c>
      <c r="G247" s="174">
        <f t="shared" si="6"/>
        <v>2.60128512</v>
      </c>
      <c r="H247" s="174">
        <f t="shared" si="7"/>
        <v>7.1358454440000001</v>
      </c>
      <c r="I247" s="175" t="s">
        <v>30</v>
      </c>
      <c r="J247" s="176" t="s">
        <v>1504</v>
      </c>
    </row>
    <row r="248" spans="1:10" ht="14.9" customHeight="1">
      <c r="A248" s="171">
        <v>3.6139999999999999</v>
      </c>
      <c r="B248" s="172" t="s">
        <v>1768</v>
      </c>
      <c r="C248" s="172" t="s">
        <v>1767</v>
      </c>
      <c r="D248" s="173">
        <v>2</v>
      </c>
      <c r="E248" s="173">
        <v>104</v>
      </c>
      <c r="F248" s="173">
        <v>1055</v>
      </c>
      <c r="G248" s="174">
        <f t="shared" si="6"/>
        <v>9.6619161600000005</v>
      </c>
      <c r="H248" s="174">
        <f t="shared" si="7"/>
        <v>29.874273584999997</v>
      </c>
      <c r="I248" s="175" t="s">
        <v>30</v>
      </c>
      <c r="J248" s="176" t="s">
        <v>1504</v>
      </c>
    </row>
    <row r="249" spans="1:10" ht="14.9" customHeight="1">
      <c r="A249" s="177">
        <v>3.62</v>
      </c>
      <c r="B249" s="178" t="s">
        <v>1377</v>
      </c>
      <c r="C249" s="178" t="s">
        <v>1769</v>
      </c>
      <c r="D249" s="179" t="s">
        <v>1498</v>
      </c>
      <c r="E249" s="180">
        <v>147</v>
      </c>
      <c r="F249" s="180">
        <v>1702</v>
      </c>
      <c r="G249" s="174">
        <f t="shared" si="6"/>
        <v>13.65674688</v>
      </c>
      <c r="H249" s="174">
        <f t="shared" si="7"/>
        <v>48.195273594</v>
      </c>
      <c r="I249" s="175" t="s">
        <v>1492</v>
      </c>
      <c r="J249" s="176" t="s">
        <v>1553</v>
      </c>
    </row>
    <row r="250" spans="1:10" ht="14.9" customHeight="1">
      <c r="A250" s="171">
        <v>3.62</v>
      </c>
      <c r="B250" s="172" t="s">
        <v>853</v>
      </c>
      <c r="C250" s="172" t="s">
        <v>1770</v>
      </c>
      <c r="D250" s="181" t="s">
        <v>1507</v>
      </c>
      <c r="E250" s="180">
        <v>160</v>
      </c>
      <c r="F250" s="180">
        <v>1485</v>
      </c>
      <c r="G250" s="174">
        <f t="shared" si="6"/>
        <v>14.864486400000001</v>
      </c>
      <c r="H250" s="174">
        <f t="shared" si="7"/>
        <v>42.050517794999998</v>
      </c>
      <c r="I250" s="175" t="s">
        <v>1492</v>
      </c>
      <c r="J250" s="176"/>
    </row>
    <row r="251" spans="1:10" ht="14.9" customHeight="1">
      <c r="A251" s="177">
        <v>3.7109999999999999</v>
      </c>
      <c r="B251" s="178" t="s">
        <v>1771</v>
      </c>
      <c r="C251" s="178" t="s">
        <v>1772</v>
      </c>
      <c r="D251" s="179" t="s">
        <v>1510</v>
      </c>
      <c r="E251" s="180">
        <v>104</v>
      </c>
      <c r="F251" s="180">
        <v>1228</v>
      </c>
      <c r="G251" s="174">
        <f t="shared" si="6"/>
        <v>9.6619161600000005</v>
      </c>
      <c r="H251" s="174">
        <f t="shared" si="7"/>
        <v>34.773088115999997</v>
      </c>
      <c r="I251" s="175" t="s">
        <v>1492</v>
      </c>
      <c r="J251" s="176" t="s">
        <v>1773</v>
      </c>
    </row>
    <row r="252" spans="1:10" ht="14.9" customHeight="1">
      <c r="A252" s="171">
        <v>3.7109999999999999</v>
      </c>
      <c r="B252" s="172" t="s">
        <v>833</v>
      </c>
      <c r="C252" s="172" t="s">
        <v>1774</v>
      </c>
      <c r="D252" s="173">
        <v>2</v>
      </c>
      <c r="E252" s="173">
        <v>75</v>
      </c>
      <c r="F252" s="173">
        <v>1010</v>
      </c>
      <c r="G252" s="174">
        <f t="shared" si="6"/>
        <v>6.9677280000000001</v>
      </c>
      <c r="H252" s="174">
        <f t="shared" si="7"/>
        <v>28.600015469999999</v>
      </c>
      <c r="I252" s="175" t="s">
        <v>1492</v>
      </c>
      <c r="J252" s="176"/>
    </row>
    <row r="253" spans="1:10" ht="14.9" customHeight="1">
      <c r="A253" s="171">
        <v>3.7109999999999999</v>
      </c>
      <c r="B253" s="172" t="s">
        <v>838</v>
      </c>
      <c r="C253" s="172" t="s">
        <v>1775</v>
      </c>
      <c r="D253" s="173">
        <v>3</v>
      </c>
      <c r="E253" s="173">
        <v>330</v>
      </c>
      <c r="F253" s="173">
        <v>2823</v>
      </c>
      <c r="G253" s="174">
        <f t="shared" si="6"/>
        <v>30.658003200000003</v>
      </c>
      <c r="H253" s="174">
        <f t="shared" si="7"/>
        <v>79.938459080999991</v>
      </c>
      <c r="I253" s="175" t="s">
        <v>1492</v>
      </c>
      <c r="J253" s="176"/>
    </row>
    <row r="254" spans="1:10" ht="14.9" customHeight="1">
      <c r="A254" s="171">
        <v>3.7120000000000002</v>
      </c>
      <c r="B254" s="172" t="s">
        <v>825</v>
      </c>
      <c r="C254" s="172" t="s">
        <v>1776</v>
      </c>
      <c r="D254" s="173">
        <v>4</v>
      </c>
      <c r="E254" s="173">
        <v>103</v>
      </c>
      <c r="F254" s="173">
        <v>925</v>
      </c>
      <c r="G254" s="174">
        <f t="shared" si="6"/>
        <v>9.569013120000001</v>
      </c>
      <c r="H254" s="174">
        <f t="shared" si="7"/>
        <v>26.193083474999998</v>
      </c>
      <c r="I254" s="175" t="s">
        <v>1492</v>
      </c>
      <c r="J254" s="176"/>
    </row>
    <row r="255" spans="1:10" ht="14.9" customHeight="1">
      <c r="A255" s="171">
        <v>3.7130000000000001</v>
      </c>
      <c r="B255" s="172" t="s">
        <v>822</v>
      </c>
      <c r="C255" s="172" t="s">
        <v>1777</v>
      </c>
      <c r="D255" s="173">
        <v>3</v>
      </c>
      <c r="E255" s="173">
        <v>1447</v>
      </c>
      <c r="F255" s="173">
        <v>12434</v>
      </c>
      <c r="G255" s="174">
        <f t="shared" si="6"/>
        <v>134.43069888000002</v>
      </c>
      <c r="H255" s="174">
        <f t="shared" si="7"/>
        <v>352.09167559799999</v>
      </c>
      <c r="I255" s="175" t="s">
        <v>1492</v>
      </c>
      <c r="J255" s="176"/>
    </row>
    <row r="256" spans="1:10" ht="14.9" customHeight="1">
      <c r="A256" s="171">
        <v>3.7130000000000001</v>
      </c>
      <c r="B256" s="172" t="s">
        <v>1778</v>
      </c>
      <c r="C256" s="172" t="s">
        <v>1779</v>
      </c>
      <c r="D256" s="173">
        <v>3</v>
      </c>
      <c r="E256" s="173">
        <v>270</v>
      </c>
      <c r="F256" s="173">
        <v>2318</v>
      </c>
      <c r="G256" s="174">
        <f t="shared" si="6"/>
        <v>25.083820800000002</v>
      </c>
      <c r="H256" s="174">
        <f t="shared" si="7"/>
        <v>65.638451345999997</v>
      </c>
      <c r="I256" s="175" t="s">
        <v>1492</v>
      </c>
      <c r="J256" s="176"/>
    </row>
    <row r="257" spans="1:10" ht="14.9" customHeight="1">
      <c r="A257" s="171">
        <v>3.7130000000000001</v>
      </c>
      <c r="B257" s="172" t="s">
        <v>818</v>
      </c>
      <c r="C257" s="172" t="s">
        <v>1780</v>
      </c>
      <c r="D257" s="173">
        <v>4</v>
      </c>
      <c r="E257" s="173">
        <v>0</v>
      </c>
      <c r="F257" s="173">
        <v>5072</v>
      </c>
      <c r="G257" s="174">
        <f t="shared" si="6"/>
        <v>0</v>
      </c>
      <c r="H257" s="174">
        <f t="shared" si="7"/>
        <v>143.62304798399998</v>
      </c>
      <c r="I257" s="175" t="s">
        <v>1492</v>
      </c>
      <c r="J257" s="176"/>
    </row>
    <row r="258" spans="1:10" ht="14.9" customHeight="1">
      <c r="A258" s="171">
        <v>3.7130000000000001</v>
      </c>
      <c r="B258" s="172" t="s">
        <v>816</v>
      </c>
      <c r="C258" s="172" t="s">
        <v>1781</v>
      </c>
      <c r="D258" s="173">
        <v>4</v>
      </c>
      <c r="E258" s="173">
        <v>0</v>
      </c>
      <c r="F258" s="173">
        <v>5072</v>
      </c>
      <c r="G258" s="174">
        <f t="shared" si="6"/>
        <v>0</v>
      </c>
      <c r="H258" s="174">
        <f t="shared" si="7"/>
        <v>143.62304798399998</v>
      </c>
      <c r="I258" s="175" t="s">
        <v>1492</v>
      </c>
      <c r="J258" s="176"/>
    </row>
    <row r="259" spans="1:10" ht="14.9" customHeight="1">
      <c r="A259" s="171">
        <v>3.7149999999999999</v>
      </c>
      <c r="B259" s="172" t="s">
        <v>811</v>
      </c>
      <c r="C259" s="172" t="s">
        <v>1782</v>
      </c>
      <c r="D259" s="173">
        <v>2</v>
      </c>
      <c r="E259" s="173">
        <v>288</v>
      </c>
      <c r="F259" s="173">
        <v>2093</v>
      </c>
      <c r="G259" s="174">
        <f t="shared" si="6"/>
        <v>26.756075520000003</v>
      </c>
      <c r="H259" s="174">
        <f t="shared" si="7"/>
        <v>59.267160771</v>
      </c>
      <c r="I259" s="175" t="s">
        <v>1492</v>
      </c>
      <c r="J259" s="176"/>
    </row>
    <row r="260" spans="1:10" ht="14.9" customHeight="1">
      <c r="A260" s="171">
        <v>3.7149999999999999</v>
      </c>
      <c r="B260" s="172" t="s">
        <v>808</v>
      </c>
      <c r="C260" s="172" t="s">
        <v>1783</v>
      </c>
      <c r="D260" s="173">
        <v>3</v>
      </c>
      <c r="E260" s="173">
        <v>17</v>
      </c>
      <c r="F260" s="173">
        <v>447</v>
      </c>
      <c r="G260" s="174">
        <f t="shared" si="6"/>
        <v>1.57935168</v>
      </c>
      <c r="H260" s="174">
        <f t="shared" si="7"/>
        <v>12.657630609</v>
      </c>
      <c r="I260" s="175" t="s">
        <v>1492</v>
      </c>
      <c r="J260" s="176"/>
    </row>
    <row r="261" spans="1:10" ht="14.9" customHeight="1">
      <c r="A261" s="171">
        <v>3.72</v>
      </c>
      <c r="B261" s="172" t="s">
        <v>1784</v>
      </c>
      <c r="C261" s="172" t="s">
        <v>1785</v>
      </c>
      <c r="D261" s="173">
        <v>2</v>
      </c>
      <c r="E261" s="173">
        <v>137</v>
      </c>
      <c r="F261" s="173">
        <v>1259</v>
      </c>
      <c r="G261" s="174">
        <f t="shared" ref="G261:G324" si="8">E261*0.09290304</f>
        <v>12.727716480000002</v>
      </c>
      <c r="H261" s="174">
        <f t="shared" ref="H261:H324" si="9">F261*0.028316847</f>
        <v>35.650910373000002</v>
      </c>
      <c r="I261" s="175" t="s">
        <v>30</v>
      </c>
      <c r="J261" s="176" t="s">
        <v>1504</v>
      </c>
    </row>
    <row r="262" spans="1:10" ht="14.9" customHeight="1">
      <c r="A262" s="171">
        <v>3.74</v>
      </c>
      <c r="B262" s="172" t="s">
        <v>780</v>
      </c>
      <c r="C262" s="172" t="s">
        <v>1786</v>
      </c>
      <c r="D262" s="181" t="s">
        <v>1507</v>
      </c>
      <c r="E262" s="180">
        <v>49</v>
      </c>
      <c r="F262" s="180">
        <v>328</v>
      </c>
      <c r="G262" s="174">
        <f t="shared" si="8"/>
        <v>4.55224896</v>
      </c>
      <c r="H262" s="174">
        <f t="shared" si="9"/>
        <v>9.2879258159999996</v>
      </c>
      <c r="I262" s="175" t="s">
        <v>1492</v>
      </c>
      <c r="J262" s="176"/>
    </row>
    <row r="263" spans="1:10" ht="14.9" customHeight="1">
      <c r="A263" s="171">
        <v>3.74</v>
      </c>
      <c r="B263" s="172" t="s">
        <v>796</v>
      </c>
      <c r="C263" s="172" t="s">
        <v>1787</v>
      </c>
      <c r="D263" s="181" t="s">
        <v>1507</v>
      </c>
      <c r="E263" s="180">
        <v>56</v>
      </c>
      <c r="F263" s="180">
        <v>525</v>
      </c>
      <c r="G263" s="174">
        <f t="shared" si="8"/>
        <v>5.20257024</v>
      </c>
      <c r="H263" s="174">
        <f t="shared" si="9"/>
        <v>14.866344674999999</v>
      </c>
      <c r="I263" s="175" t="s">
        <v>1492</v>
      </c>
      <c r="J263" s="176"/>
    </row>
    <row r="264" spans="1:10" ht="14.9" customHeight="1">
      <c r="A264" s="171">
        <v>3.74</v>
      </c>
      <c r="B264" s="172" t="s">
        <v>795</v>
      </c>
      <c r="C264" s="172" t="s">
        <v>1787</v>
      </c>
      <c r="D264" s="181" t="s">
        <v>1507</v>
      </c>
      <c r="E264" s="180">
        <v>49</v>
      </c>
      <c r="F264" s="180">
        <v>449</v>
      </c>
      <c r="G264" s="174">
        <f t="shared" si="8"/>
        <v>4.55224896</v>
      </c>
      <c r="H264" s="174">
        <f t="shared" si="9"/>
        <v>12.714264303</v>
      </c>
      <c r="I264" s="175" t="s">
        <v>1492</v>
      </c>
      <c r="J264" s="176"/>
    </row>
    <row r="265" spans="1:10" ht="14.9" customHeight="1">
      <c r="A265" s="171">
        <v>3.74</v>
      </c>
      <c r="B265" s="172" t="s">
        <v>1788</v>
      </c>
      <c r="C265" s="172" t="s">
        <v>1789</v>
      </c>
      <c r="D265" s="181" t="s">
        <v>1507</v>
      </c>
      <c r="E265" s="180">
        <v>228</v>
      </c>
      <c r="F265" s="180">
        <v>2292</v>
      </c>
      <c r="G265" s="174">
        <f t="shared" si="8"/>
        <v>21.181893120000002</v>
      </c>
      <c r="H265" s="174">
        <f t="shared" si="9"/>
        <v>64.902213324000002</v>
      </c>
      <c r="I265" s="175" t="s">
        <v>1492</v>
      </c>
      <c r="J265" s="176"/>
    </row>
    <row r="266" spans="1:10" ht="14.9" customHeight="1">
      <c r="A266" s="171">
        <v>3.74</v>
      </c>
      <c r="B266" s="172" t="s">
        <v>1790</v>
      </c>
      <c r="C266" s="172" t="s">
        <v>1787</v>
      </c>
      <c r="D266" s="181" t="s">
        <v>1507</v>
      </c>
      <c r="E266" s="180">
        <v>34</v>
      </c>
      <c r="F266" s="180">
        <v>261</v>
      </c>
      <c r="G266" s="174">
        <f t="shared" si="8"/>
        <v>3.1587033600000001</v>
      </c>
      <c r="H266" s="174">
        <f t="shared" si="9"/>
        <v>7.3906970669999996</v>
      </c>
      <c r="I266" s="175" t="s">
        <v>1492</v>
      </c>
      <c r="J266" s="176"/>
    </row>
    <row r="267" spans="1:10" ht="14.9" customHeight="1">
      <c r="A267" s="171">
        <v>3.74</v>
      </c>
      <c r="B267" s="172" t="s">
        <v>793</v>
      </c>
      <c r="C267" s="172" t="s">
        <v>1787</v>
      </c>
      <c r="D267" s="181" t="s">
        <v>1507</v>
      </c>
      <c r="E267" s="180">
        <v>72</v>
      </c>
      <c r="F267" s="180">
        <v>582</v>
      </c>
      <c r="G267" s="174">
        <f t="shared" si="8"/>
        <v>6.6890188800000008</v>
      </c>
      <c r="H267" s="174">
        <f t="shared" si="9"/>
        <v>16.480404954000001</v>
      </c>
      <c r="I267" s="175" t="s">
        <v>1492</v>
      </c>
      <c r="J267" s="176"/>
    </row>
    <row r="268" spans="1:10" ht="14.9" customHeight="1">
      <c r="A268" s="171">
        <v>3.74</v>
      </c>
      <c r="B268" s="172" t="s">
        <v>1791</v>
      </c>
      <c r="C268" s="172" t="s">
        <v>1792</v>
      </c>
      <c r="D268" s="181" t="s">
        <v>1507</v>
      </c>
      <c r="E268" s="180">
        <v>36</v>
      </c>
      <c r="F268" s="180">
        <v>320</v>
      </c>
      <c r="G268" s="174">
        <f t="shared" si="8"/>
        <v>3.3445094400000004</v>
      </c>
      <c r="H268" s="174">
        <f t="shared" si="9"/>
        <v>9.0613910400000002</v>
      </c>
      <c r="I268" s="175" t="s">
        <v>1503</v>
      </c>
      <c r="J268" s="176" t="s">
        <v>1613</v>
      </c>
    </row>
    <row r="269" spans="1:10" ht="14.9" customHeight="1">
      <c r="A269" s="177">
        <v>3.74</v>
      </c>
      <c r="B269" s="178" t="s">
        <v>1793</v>
      </c>
      <c r="C269" s="178" t="s">
        <v>1794</v>
      </c>
      <c r="D269" s="179" t="s">
        <v>1510</v>
      </c>
      <c r="E269" s="180">
        <v>143</v>
      </c>
      <c r="F269" s="180">
        <v>3469</v>
      </c>
      <c r="G269" s="174">
        <f t="shared" si="8"/>
        <v>13.28513472</v>
      </c>
      <c r="H269" s="174">
        <f t="shared" si="9"/>
        <v>98.231142242999994</v>
      </c>
      <c r="I269" s="175" t="s">
        <v>1492</v>
      </c>
      <c r="J269" s="176"/>
    </row>
    <row r="270" spans="1:10" ht="14.9" customHeight="1">
      <c r="A270" s="177">
        <v>3.74</v>
      </c>
      <c r="B270" s="178" t="s">
        <v>1795</v>
      </c>
      <c r="C270" s="178" t="s">
        <v>1796</v>
      </c>
      <c r="D270" s="179" t="s">
        <v>1510</v>
      </c>
      <c r="E270" s="180">
        <v>603</v>
      </c>
      <c r="F270" s="180">
        <v>6555</v>
      </c>
      <c r="G270" s="174">
        <f t="shared" si="8"/>
        <v>56.020533120000003</v>
      </c>
      <c r="H270" s="174">
        <f t="shared" si="9"/>
        <v>185.616932085</v>
      </c>
      <c r="I270" s="175" t="s">
        <v>1492</v>
      </c>
      <c r="J270" s="176"/>
    </row>
    <row r="271" spans="1:10" ht="14.9" customHeight="1">
      <c r="A271" s="171">
        <v>3.74</v>
      </c>
      <c r="B271" s="172" t="s">
        <v>783</v>
      </c>
      <c r="C271" s="172" t="s">
        <v>1797</v>
      </c>
      <c r="D271" s="173">
        <v>2</v>
      </c>
      <c r="E271" s="173">
        <v>103</v>
      </c>
      <c r="F271" s="173">
        <v>1268</v>
      </c>
      <c r="G271" s="174">
        <f t="shared" si="8"/>
        <v>9.569013120000001</v>
      </c>
      <c r="H271" s="174">
        <f t="shared" si="9"/>
        <v>35.905761995999995</v>
      </c>
      <c r="I271" s="175" t="s">
        <v>1492</v>
      </c>
      <c r="J271" s="176"/>
    </row>
    <row r="272" spans="1:10" ht="14.9" customHeight="1">
      <c r="A272" s="171">
        <v>3.74</v>
      </c>
      <c r="B272" s="172" t="s">
        <v>840</v>
      </c>
      <c r="C272" s="172" t="s">
        <v>1798</v>
      </c>
      <c r="D272" s="173">
        <v>4</v>
      </c>
      <c r="E272" s="173">
        <v>268</v>
      </c>
      <c r="F272" s="173">
        <v>2290</v>
      </c>
      <c r="G272" s="174">
        <f t="shared" si="8"/>
        <v>24.898014720000003</v>
      </c>
      <c r="H272" s="174">
        <f t="shared" si="9"/>
        <v>64.845579630000003</v>
      </c>
      <c r="I272" s="175" t="s">
        <v>1492</v>
      </c>
      <c r="J272" s="176"/>
    </row>
    <row r="273" spans="1:10" ht="14.9" customHeight="1">
      <c r="A273" s="171">
        <v>3.74</v>
      </c>
      <c r="B273" s="172" t="s">
        <v>788</v>
      </c>
      <c r="C273" s="172" t="s">
        <v>1799</v>
      </c>
      <c r="D273" s="173">
        <v>4</v>
      </c>
      <c r="E273" s="173">
        <v>268</v>
      </c>
      <c r="F273" s="173">
        <v>2290</v>
      </c>
      <c r="G273" s="174">
        <f t="shared" si="8"/>
        <v>24.898014720000003</v>
      </c>
      <c r="H273" s="174">
        <f t="shared" si="9"/>
        <v>64.845579630000003</v>
      </c>
      <c r="I273" s="175" t="s">
        <v>1492</v>
      </c>
      <c r="J273" s="176"/>
    </row>
    <row r="274" spans="1:10" ht="14.9" customHeight="1">
      <c r="A274" s="177">
        <v>3.78</v>
      </c>
      <c r="B274" s="178" t="s">
        <v>766</v>
      </c>
      <c r="C274" s="178" t="s">
        <v>1800</v>
      </c>
      <c r="D274" s="179" t="s">
        <v>1494</v>
      </c>
      <c r="E274" s="180">
        <v>24</v>
      </c>
      <c r="F274" s="180">
        <v>204</v>
      </c>
      <c r="G274" s="174">
        <f t="shared" si="8"/>
        <v>2.2296729600000003</v>
      </c>
      <c r="H274" s="174">
        <f t="shared" si="9"/>
        <v>5.7766367880000002</v>
      </c>
      <c r="I274" s="175" t="s">
        <v>1492</v>
      </c>
      <c r="J274" s="176"/>
    </row>
    <row r="275" spans="1:10" ht="14.9" customHeight="1">
      <c r="A275" s="171">
        <v>3.78</v>
      </c>
      <c r="B275" s="172" t="s">
        <v>765</v>
      </c>
      <c r="C275" s="178" t="s">
        <v>1800</v>
      </c>
      <c r="D275" s="179" t="s">
        <v>1544</v>
      </c>
      <c r="E275" s="180">
        <v>14</v>
      </c>
      <c r="F275" s="180">
        <v>110</v>
      </c>
      <c r="G275" s="174">
        <f t="shared" si="8"/>
        <v>1.30064256</v>
      </c>
      <c r="H275" s="174">
        <f t="shared" si="9"/>
        <v>3.1148531699999999</v>
      </c>
      <c r="I275" s="175" t="s">
        <v>1492</v>
      </c>
      <c r="J275" s="176"/>
    </row>
    <row r="276" spans="1:10" ht="14.9" customHeight="1">
      <c r="A276" s="171">
        <v>3.78</v>
      </c>
      <c r="B276" s="172" t="s">
        <v>764</v>
      </c>
      <c r="C276" s="178" t="s">
        <v>1800</v>
      </c>
      <c r="D276" s="179" t="s">
        <v>1544</v>
      </c>
      <c r="E276" s="180">
        <v>15</v>
      </c>
      <c r="F276" s="180">
        <v>61</v>
      </c>
      <c r="G276" s="174">
        <f t="shared" si="8"/>
        <v>1.3935456000000002</v>
      </c>
      <c r="H276" s="174">
        <f t="shared" si="9"/>
        <v>1.727327667</v>
      </c>
      <c r="I276" s="175" t="s">
        <v>1492</v>
      </c>
      <c r="J276" s="176"/>
    </row>
    <row r="277" spans="1:10" ht="14.9" customHeight="1">
      <c r="A277" s="171">
        <v>3.78</v>
      </c>
      <c r="B277" s="172" t="s">
        <v>763</v>
      </c>
      <c r="C277" s="178" t="s">
        <v>1800</v>
      </c>
      <c r="D277" s="179" t="s">
        <v>1544</v>
      </c>
      <c r="E277" s="180">
        <v>15</v>
      </c>
      <c r="F277" s="180">
        <v>61</v>
      </c>
      <c r="G277" s="174">
        <f t="shared" si="8"/>
        <v>1.3935456000000002</v>
      </c>
      <c r="H277" s="174">
        <f t="shared" si="9"/>
        <v>1.727327667</v>
      </c>
      <c r="I277" s="175" t="s">
        <v>1492</v>
      </c>
      <c r="J277" s="176"/>
    </row>
    <row r="278" spans="1:10" ht="14.9" customHeight="1">
      <c r="A278" s="171">
        <v>3.78</v>
      </c>
      <c r="B278" s="172" t="s">
        <v>762</v>
      </c>
      <c r="C278" s="172" t="s">
        <v>1800</v>
      </c>
      <c r="D278" s="181" t="s">
        <v>1507</v>
      </c>
      <c r="E278" s="180">
        <v>13</v>
      </c>
      <c r="F278" s="180">
        <v>118</v>
      </c>
      <c r="G278" s="174">
        <f t="shared" si="8"/>
        <v>1.2077395200000001</v>
      </c>
      <c r="H278" s="174">
        <f t="shared" si="9"/>
        <v>3.3413879459999998</v>
      </c>
      <c r="I278" s="175" t="s">
        <v>1492</v>
      </c>
      <c r="J278" s="176"/>
    </row>
    <row r="279" spans="1:10" ht="14.9" customHeight="1">
      <c r="A279" s="171">
        <v>3.78</v>
      </c>
      <c r="B279" s="172" t="s">
        <v>761</v>
      </c>
      <c r="C279" s="172" t="s">
        <v>1800</v>
      </c>
      <c r="D279" s="173">
        <v>1</v>
      </c>
      <c r="E279" s="173">
        <v>10</v>
      </c>
      <c r="F279" s="173">
        <v>92</v>
      </c>
      <c r="G279" s="174">
        <f t="shared" si="8"/>
        <v>0.92903040000000003</v>
      </c>
      <c r="H279" s="174">
        <f t="shared" si="9"/>
        <v>2.605149924</v>
      </c>
      <c r="I279" s="182" t="s">
        <v>1492</v>
      </c>
      <c r="J279" s="183"/>
    </row>
    <row r="280" spans="1:10" ht="14.9" customHeight="1">
      <c r="A280" s="187">
        <v>3.78</v>
      </c>
      <c r="B280" s="188" t="s">
        <v>760</v>
      </c>
      <c r="C280" s="188" t="s">
        <v>1800</v>
      </c>
      <c r="D280" s="173">
        <v>1</v>
      </c>
      <c r="E280" s="173">
        <v>24</v>
      </c>
      <c r="F280" s="173">
        <v>234</v>
      </c>
      <c r="G280" s="174">
        <f t="shared" si="8"/>
        <v>2.2296729600000003</v>
      </c>
      <c r="H280" s="174">
        <f t="shared" si="9"/>
        <v>6.6261421980000001</v>
      </c>
      <c r="I280" s="175" t="s">
        <v>1492</v>
      </c>
      <c r="J280" s="176"/>
    </row>
    <row r="281" spans="1:10" ht="14.9" customHeight="1">
      <c r="A281" s="171">
        <v>3.78</v>
      </c>
      <c r="B281" s="172" t="s">
        <v>759</v>
      </c>
      <c r="C281" s="172" t="s">
        <v>1800</v>
      </c>
      <c r="D281" s="173">
        <v>2</v>
      </c>
      <c r="E281" s="173">
        <v>13</v>
      </c>
      <c r="F281" s="173">
        <v>115</v>
      </c>
      <c r="G281" s="174">
        <f t="shared" si="8"/>
        <v>1.2077395200000001</v>
      </c>
      <c r="H281" s="174">
        <f t="shared" si="9"/>
        <v>3.2564374049999998</v>
      </c>
      <c r="I281" s="175" t="s">
        <v>1492</v>
      </c>
      <c r="J281" s="176"/>
    </row>
    <row r="282" spans="1:10" ht="14.9" customHeight="1">
      <c r="A282" s="171">
        <v>3.78</v>
      </c>
      <c r="B282" s="172" t="s">
        <v>1801</v>
      </c>
      <c r="C282" s="172" t="s">
        <v>1800</v>
      </c>
      <c r="D282" s="173">
        <v>2</v>
      </c>
      <c r="E282" s="173">
        <v>8</v>
      </c>
      <c r="F282" s="173">
        <v>75</v>
      </c>
      <c r="G282" s="174">
        <f t="shared" si="8"/>
        <v>0.74322432000000005</v>
      </c>
      <c r="H282" s="174">
        <f t="shared" si="9"/>
        <v>2.1237635249999998</v>
      </c>
      <c r="I282" s="175" t="s">
        <v>1503</v>
      </c>
      <c r="J282" s="176" t="s">
        <v>1641</v>
      </c>
    </row>
    <row r="283" spans="1:10" ht="14.9" customHeight="1">
      <c r="A283" s="171">
        <v>3.78</v>
      </c>
      <c r="B283" s="172" t="s">
        <v>757</v>
      </c>
      <c r="C283" s="172" t="s">
        <v>1800</v>
      </c>
      <c r="D283" s="173">
        <v>2</v>
      </c>
      <c r="E283" s="173">
        <v>9</v>
      </c>
      <c r="F283" s="173">
        <v>133</v>
      </c>
      <c r="G283" s="174">
        <f t="shared" si="8"/>
        <v>0.8361273600000001</v>
      </c>
      <c r="H283" s="174">
        <f t="shared" si="9"/>
        <v>3.7661406509999997</v>
      </c>
      <c r="I283" s="175" t="s">
        <v>1492</v>
      </c>
      <c r="J283" s="176"/>
    </row>
    <row r="284" spans="1:10" ht="14.9" customHeight="1">
      <c r="A284" s="171">
        <v>3.78</v>
      </c>
      <c r="B284" s="172" t="s">
        <v>1802</v>
      </c>
      <c r="C284" s="172" t="s">
        <v>1800</v>
      </c>
      <c r="D284" s="173">
        <v>2</v>
      </c>
      <c r="E284" s="173">
        <v>9</v>
      </c>
      <c r="F284" s="173">
        <v>84</v>
      </c>
      <c r="G284" s="174">
        <f t="shared" si="8"/>
        <v>0.8361273600000001</v>
      </c>
      <c r="H284" s="174">
        <f t="shared" si="9"/>
        <v>2.3786151479999997</v>
      </c>
      <c r="I284" s="175" t="s">
        <v>1492</v>
      </c>
      <c r="J284" s="176"/>
    </row>
    <row r="285" spans="1:10" ht="14.9" customHeight="1">
      <c r="A285" s="171">
        <v>3.78</v>
      </c>
      <c r="B285" s="172" t="s">
        <v>1803</v>
      </c>
      <c r="C285" s="172" t="s">
        <v>1800</v>
      </c>
      <c r="D285" s="173">
        <v>3</v>
      </c>
      <c r="E285" s="173">
        <v>12</v>
      </c>
      <c r="F285" s="173">
        <v>103</v>
      </c>
      <c r="G285" s="174">
        <f t="shared" si="8"/>
        <v>1.1148364800000001</v>
      </c>
      <c r="H285" s="174">
        <f t="shared" si="9"/>
        <v>2.9166352409999998</v>
      </c>
      <c r="I285" s="175" t="s">
        <v>1503</v>
      </c>
      <c r="J285" s="176" t="s">
        <v>1583</v>
      </c>
    </row>
    <row r="286" spans="1:10" ht="14.9" customHeight="1">
      <c r="A286" s="171">
        <v>3.78</v>
      </c>
      <c r="B286" s="172" t="s">
        <v>755</v>
      </c>
      <c r="C286" s="172" t="s">
        <v>1800</v>
      </c>
      <c r="D286" s="173">
        <v>3</v>
      </c>
      <c r="E286" s="173">
        <v>11</v>
      </c>
      <c r="F286" s="173">
        <v>97</v>
      </c>
      <c r="G286" s="174">
        <f t="shared" si="8"/>
        <v>1.02193344</v>
      </c>
      <c r="H286" s="174">
        <f t="shared" si="9"/>
        <v>2.7467341589999998</v>
      </c>
      <c r="I286" s="175" t="s">
        <v>1492</v>
      </c>
      <c r="J286" s="176"/>
    </row>
    <row r="287" spans="1:10" ht="14.9" customHeight="1">
      <c r="A287" s="171">
        <v>3.78</v>
      </c>
      <c r="B287" s="172" t="s">
        <v>754</v>
      </c>
      <c r="C287" s="172" t="s">
        <v>1800</v>
      </c>
      <c r="D287" s="173">
        <v>3</v>
      </c>
      <c r="E287" s="173">
        <v>9</v>
      </c>
      <c r="F287" s="173">
        <v>77</v>
      </c>
      <c r="G287" s="174">
        <f t="shared" si="8"/>
        <v>0.8361273600000001</v>
      </c>
      <c r="H287" s="174">
        <f t="shared" si="9"/>
        <v>2.1803972190000001</v>
      </c>
      <c r="I287" s="175" t="s">
        <v>1492</v>
      </c>
      <c r="J287" s="176"/>
    </row>
    <row r="288" spans="1:10" ht="14.9" customHeight="1">
      <c r="A288" s="171">
        <v>3.78</v>
      </c>
      <c r="B288" s="172" t="s">
        <v>753</v>
      </c>
      <c r="C288" s="172" t="s">
        <v>1800</v>
      </c>
      <c r="D288" s="173">
        <v>3</v>
      </c>
      <c r="E288" s="173">
        <v>6</v>
      </c>
      <c r="F288" s="173">
        <v>52</v>
      </c>
      <c r="G288" s="174">
        <f t="shared" si="8"/>
        <v>0.55741824000000006</v>
      </c>
      <c r="H288" s="174">
        <f t="shared" si="9"/>
        <v>1.472476044</v>
      </c>
      <c r="I288" s="175" t="s">
        <v>1492</v>
      </c>
      <c r="J288" s="176"/>
    </row>
    <row r="289" spans="1:10" ht="14.9" customHeight="1">
      <c r="A289" s="171">
        <v>3.78</v>
      </c>
      <c r="B289" s="172" t="s">
        <v>752</v>
      </c>
      <c r="C289" s="172" t="s">
        <v>1800</v>
      </c>
      <c r="D289" s="173">
        <v>3</v>
      </c>
      <c r="E289" s="173">
        <v>10</v>
      </c>
      <c r="F289" s="173">
        <v>86</v>
      </c>
      <c r="G289" s="174">
        <f t="shared" si="8"/>
        <v>0.92903040000000003</v>
      </c>
      <c r="H289" s="174">
        <f t="shared" si="9"/>
        <v>2.435248842</v>
      </c>
      <c r="I289" s="175"/>
      <c r="J289" s="176"/>
    </row>
    <row r="290" spans="1:10" ht="14.9" customHeight="1">
      <c r="A290" s="171">
        <v>3.8210000000000002</v>
      </c>
      <c r="B290" s="178" t="s">
        <v>1353</v>
      </c>
      <c r="C290" s="178" t="s">
        <v>1804</v>
      </c>
      <c r="D290" s="179" t="s">
        <v>1496</v>
      </c>
      <c r="E290" s="180">
        <v>35</v>
      </c>
      <c r="F290" s="180">
        <v>259</v>
      </c>
      <c r="G290" s="174">
        <f t="shared" si="8"/>
        <v>3.2516064</v>
      </c>
      <c r="H290" s="174">
        <f t="shared" si="9"/>
        <v>7.3340633730000002</v>
      </c>
      <c r="I290" s="175" t="s">
        <v>1492</v>
      </c>
      <c r="J290" s="176"/>
    </row>
    <row r="291" spans="1:10" ht="14.9" customHeight="1">
      <c r="A291" s="177">
        <v>3.8210000000000002</v>
      </c>
      <c r="B291" s="178" t="s">
        <v>746</v>
      </c>
      <c r="C291" s="178" t="s">
        <v>1805</v>
      </c>
      <c r="D291" s="179" t="s">
        <v>1494</v>
      </c>
      <c r="E291" s="180">
        <v>52</v>
      </c>
      <c r="F291" s="180">
        <v>442</v>
      </c>
      <c r="G291" s="174">
        <f t="shared" si="8"/>
        <v>4.8309580800000003</v>
      </c>
      <c r="H291" s="174">
        <f t="shared" si="9"/>
        <v>12.516046374</v>
      </c>
      <c r="I291" s="175" t="s">
        <v>1492</v>
      </c>
      <c r="J291" s="176"/>
    </row>
    <row r="292" spans="1:10" ht="14.9" customHeight="1">
      <c r="A292" s="177">
        <v>3.8210000000000002</v>
      </c>
      <c r="B292" s="178" t="s">
        <v>745</v>
      </c>
      <c r="C292" s="178" t="s">
        <v>1805</v>
      </c>
      <c r="D292" s="179" t="s">
        <v>1498</v>
      </c>
      <c r="E292" s="180">
        <v>58</v>
      </c>
      <c r="F292" s="180">
        <v>645</v>
      </c>
      <c r="G292" s="174">
        <f t="shared" si="8"/>
        <v>5.3883763200000008</v>
      </c>
      <c r="H292" s="174">
        <f t="shared" si="9"/>
        <v>18.264366315</v>
      </c>
      <c r="I292" s="175" t="s">
        <v>1492</v>
      </c>
      <c r="J292" s="176"/>
    </row>
    <row r="293" spans="1:10" ht="14.9" customHeight="1">
      <c r="A293" s="177">
        <v>3.8210000000000002</v>
      </c>
      <c r="B293" s="178" t="s">
        <v>744</v>
      </c>
      <c r="C293" s="178" t="s">
        <v>1805</v>
      </c>
      <c r="D293" s="179" t="s">
        <v>1498</v>
      </c>
      <c r="E293" s="180">
        <v>99</v>
      </c>
      <c r="F293" s="180">
        <v>1203</v>
      </c>
      <c r="G293" s="174">
        <f t="shared" si="8"/>
        <v>9.1974009600000013</v>
      </c>
      <c r="H293" s="174">
        <f t="shared" si="9"/>
        <v>34.065166941000001</v>
      </c>
      <c r="I293" s="175" t="s">
        <v>1492</v>
      </c>
      <c r="J293" s="176"/>
    </row>
    <row r="294" spans="1:10" ht="14.9" customHeight="1">
      <c r="A294" s="177">
        <v>3.8210000000000002</v>
      </c>
      <c r="B294" s="178" t="s">
        <v>743</v>
      </c>
      <c r="C294" s="178" t="s">
        <v>1805</v>
      </c>
      <c r="D294" s="179" t="s">
        <v>1498</v>
      </c>
      <c r="E294" s="180">
        <v>15</v>
      </c>
      <c r="F294" s="180">
        <v>222</v>
      </c>
      <c r="G294" s="174">
        <f t="shared" si="8"/>
        <v>1.3935456000000002</v>
      </c>
      <c r="H294" s="174">
        <f t="shared" si="9"/>
        <v>6.2863400340000002</v>
      </c>
      <c r="I294" s="175" t="s">
        <v>1492</v>
      </c>
      <c r="J294" s="176"/>
    </row>
    <row r="295" spans="1:10" ht="14.9" customHeight="1">
      <c r="A295" s="171">
        <v>3.8210000000000002</v>
      </c>
      <c r="B295" s="172" t="s">
        <v>1806</v>
      </c>
      <c r="C295" s="178" t="s">
        <v>1805</v>
      </c>
      <c r="D295" s="179" t="s">
        <v>1544</v>
      </c>
      <c r="E295" s="180">
        <v>128</v>
      </c>
      <c r="F295" s="180">
        <v>1042</v>
      </c>
      <c r="G295" s="174">
        <f t="shared" si="8"/>
        <v>11.891589120000001</v>
      </c>
      <c r="H295" s="174">
        <f t="shared" si="9"/>
        <v>29.506154574</v>
      </c>
      <c r="I295" s="175" t="s">
        <v>1492</v>
      </c>
      <c r="J295" s="176"/>
    </row>
    <row r="296" spans="1:10" ht="14.9" customHeight="1">
      <c r="A296" s="171">
        <v>3.8210000000000002</v>
      </c>
      <c r="B296" s="172" t="s">
        <v>741</v>
      </c>
      <c r="C296" s="178" t="s">
        <v>1805</v>
      </c>
      <c r="D296" s="179" t="s">
        <v>1544</v>
      </c>
      <c r="E296" s="180">
        <v>120</v>
      </c>
      <c r="F296" s="180">
        <v>980</v>
      </c>
      <c r="G296" s="174">
        <f t="shared" si="8"/>
        <v>11.148364800000001</v>
      </c>
      <c r="H296" s="174">
        <f t="shared" si="9"/>
        <v>27.75051006</v>
      </c>
      <c r="I296" s="175" t="s">
        <v>1492</v>
      </c>
      <c r="J296" s="176"/>
    </row>
    <row r="297" spans="1:10" ht="14.9" customHeight="1">
      <c r="A297" s="171">
        <v>3.8210000000000002</v>
      </c>
      <c r="B297" s="172" t="s">
        <v>740</v>
      </c>
      <c r="C297" s="178" t="s">
        <v>1805</v>
      </c>
      <c r="D297" s="179" t="s">
        <v>1544</v>
      </c>
      <c r="E297" s="180">
        <v>114</v>
      </c>
      <c r="F297" s="180">
        <v>935</v>
      </c>
      <c r="G297" s="174">
        <f t="shared" si="8"/>
        <v>10.590946560000001</v>
      </c>
      <c r="H297" s="174">
        <f t="shared" si="9"/>
        <v>26.476251944999998</v>
      </c>
      <c r="I297" s="175" t="s">
        <v>1492</v>
      </c>
      <c r="J297" s="176"/>
    </row>
    <row r="298" spans="1:10" ht="14.9" customHeight="1">
      <c r="A298" s="171">
        <v>3.8210000000000002</v>
      </c>
      <c r="B298" s="172" t="s">
        <v>739</v>
      </c>
      <c r="C298" s="178" t="s">
        <v>1805</v>
      </c>
      <c r="D298" s="179" t="s">
        <v>1544</v>
      </c>
      <c r="E298" s="180">
        <v>92</v>
      </c>
      <c r="F298" s="180">
        <v>169</v>
      </c>
      <c r="G298" s="174">
        <f t="shared" si="8"/>
        <v>8.5470796800000013</v>
      </c>
      <c r="H298" s="174">
        <f t="shared" si="9"/>
        <v>4.7855471429999996</v>
      </c>
      <c r="I298" s="175" t="s">
        <v>1492</v>
      </c>
      <c r="J298" s="176"/>
    </row>
    <row r="299" spans="1:10" ht="14.9" customHeight="1">
      <c r="A299" s="171">
        <v>3.8210000000000002</v>
      </c>
      <c r="B299" s="172" t="s">
        <v>738</v>
      </c>
      <c r="C299" s="178" t="s">
        <v>1805</v>
      </c>
      <c r="D299" s="179" t="s">
        <v>1544</v>
      </c>
      <c r="E299" s="180">
        <v>92</v>
      </c>
      <c r="F299" s="180">
        <v>169</v>
      </c>
      <c r="G299" s="174">
        <f t="shared" si="8"/>
        <v>8.5470796800000013</v>
      </c>
      <c r="H299" s="174">
        <f t="shared" si="9"/>
        <v>4.7855471429999996</v>
      </c>
      <c r="I299" s="175" t="s">
        <v>1492</v>
      </c>
      <c r="J299" s="176"/>
    </row>
    <row r="300" spans="1:10" ht="14.9" customHeight="1">
      <c r="A300" s="171">
        <v>3.8210000000000002</v>
      </c>
      <c r="B300" s="172" t="s">
        <v>737</v>
      </c>
      <c r="C300" s="178" t="s">
        <v>1805</v>
      </c>
      <c r="D300" s="179" t="s">
        <v>1544</v>
      </c>
      <c r="E300" s="180">
        <v>54</v>
      </c>
      <c r="F300" s="180">
        <v>441</v>
      </c>
      <c r="G300" s="174">
        <f t="shared" si="8"/>
        <v>5.0167641600000001</v>
      </c>
      <c r="H300" s="174">
        <f t="shared" si="9"/>
        <v>12.487729526999999</v>
      </c>
      <c r="I300" s="175" t="s">
        <v>1492</v>
      </c>
      <c r="J300" s="176"/>
    </row>
    <row r="301" spans="1:10" ht="14.9" customHeight="1">
      <c r="A301" s="171">
        <v>3.8210000000000002</v>
      </c>
      <c r="B301" s="172" t="s">
        <v>736</v>
      </c>
      <c r="C301" s="178" t="s">
        <v>1805</v>
      </c>
      <c r="D301" s="179" t="s">
        <v>1544</v>
      </c>
      <c r="E301" s="180">
        <v>51</v>
      </c>
      <c r="F301" s="180">
        <v>419</v>
      </c>
      <c r="G301" s="174">
        <f t="shared" si="8"/>
        <v>4.7380550399999999</v>
      </c>
      <c r="H301" s="174">
        <f t="shared" si="9"/>
        <v>11.864758892999999</v>
      </c>
      <c r="I301" s="175" t="s">
        <v>1492</v>
      </c>
      <c r="J301" s="176"/>
    </row>
    <row r="302" spans="1:10" ht="14.9" customHeight="1">
      <c r="A302" s="171">
        <v>3.8210000000000002</v>
      </c>
      <c r="B302" s="172" t="s">
        <v>735</v>
      </c>
      <c r="C302" s="172" t="s">
        <v>1805</v>
      </c>
      <c r="D302" s="181" t="s">
        <v>1507</v>
      </c>
      <c r="E302" s="180">
        <v>60</v>
      </c>
      <c r="F302" s="180">
        <v>464</v>
      </c>
      <c r="G302" s="174">
        <f t="shared" si="8"/>
        <v>5.5741824000000006</v>
      </c>
      <c r="H302" s="174">
        <f t="shared" si="9"/>
        <v>13.139017008</v>
      </c>
      <c r="I302" s="175" t="s">
        <v>1492</v>
      </c>
      <c r="J302" s="176"/>
    </row>
    <row r="303" spans="1:10" ht="14.9" customHeight="1">
      <c r="A303" s="171">
        <v>3.8210000000000002</v>
      </c>
      <c r="B303" s="172" t="s">
        <v>734</v>
      </c>
      <c r="C303" s="172" t="s">
        <v>1805</v>
      </c>
      <c r="D303" s="181" t="s">
        <v>1507</v>
      </c>
      <c r="E303" s="180">
        <v>597</v>
      </c>
      <c r="F303" s="180">
        <v>5970</v>
      </c>
      <c r="G303" s="174">
        <f t="shared" si="8"/>
        <v>55.463114880000006</v>
      </c>
      <c r="H303" s="174">
        <f t="shared" si="9"/>
        <v>169.05157659</v>
      </c>
      <c r="I303" s="175" t="s">
        <v>1492</v>
      </c>
      <c r="J303" s="176"/>
    </row>
    <row r="304" spans="1:10" ht="14.9" customHeight="1">
      <c r="A304" s="171">
        <v>3.8210000000000002</v>
      </c>
      <c r="B304" s="172" t="s">
        <v>733</v>
      </c>
      <c r="C304" s="172" t="s">
        <v>1805</v>
      </c>
      <c r="D304" s="181" t="s">
        <v>1507</v>
      </c>
      <c r="E304" s="180">
        <v>50</v>
      </c>
      <c r="F304" s="180">
        <v>443</v>
      </c>
      <c r="G304" s="174">
        <f t="shared" si="8"/>
        <v>4.6451520000000004</v>
      </c>
      <c r="H304" s="174">
        <f t="shared" si="9"/>
        <v>12.544363220999999</v>
      </c>
      <c r="I304" s="175" t="s">
        <v>1492</v>
      </c>
      <c r="J304" s="176"/>
    </row>
    <row r="305" spans="1:10" ht="14.9" customHeight="1">
      <c r="A305" s="171">
        <v>3.8210000000000002</v>
      </c>
      <c r="B305" s="172" t="s">
        <v>732</v>
      </c>
      <c r="C305" s="172" t="s">
        <v>1805</v>
      </c>
      <c r="D305" s="181" t="s">
        <v>1507</v>
      </c>
      <c r="E305" s="180">
        <v>597</v>
      </c>
      <c r="F305" s="180">
        <v>5970</v>
      </c>
      <c r="G305" s="174">
        <f t="shared" si="8"/>
        <v>55.463114880000006</v>
      </c>
      <c r="H305" s="174">
        <f t="shared" si="9"/>
        <v>169.05157659</v>
      </c>
      <c r="I305" s="175" t="s">
        <v>1492</v>
      </c>
      <c r="J305" s="176"/>
    </row>
    <row r="306" spans="1:10" ht="14.9" customHeight="1">
      <c r="A306" s="171">
        <v>3.8210000000000002</v>
      </c>
      <c r="B306" s="172" t="s">
        <v>731</v>
      </c>
      <c r="C306" s="172" t="s">
        <v>1805</v>
      </c>
      <c r="D306" s="181" t="s">
        <v>1507</v>
      </c>
      <c r="E306" s="180">
        <v>280</v>
      </c>
      <c r="F306" s="180">
        <v>2384</v>
      </c>
      <c r="G306" s="174">
        <f t="shared" si="8"/>
        <v>26.0128512</v>
      </c>
      <c r="H306" s="174">
        <f t="shared" si="9"/>
        <v>67.507363248000004</v>
      </c>
      <c r="I306" s="175" t="s">
        <v>1492</v>
      </c>
      <c r="J306" s="176"/>
    </row>
    <row r="307" spans="1:10" ht="14.9" customHeight="1">
      <c r="A307" s="171">
        <v>3.8210000000000002</v>
      </c>
      <c r="B307" s="172" t="s">
        <v>730</v>
      </c>
      <c r="C307" s="172" t="s">
        <v>1805</v>
      </c>
      <c r="D307" s="181" t="s">
        <v>1507</v>
      </c>
      <c r="E307" s="180">
        <v>128</v>
      </c>
      <c r="F307" s="180">
        <v>1088</v>
      </c>
      <c r="G307" s="174">
        <f t="shared" si="8"/>
        <v>11.891589120000001</v>
      </c>
      <c r="H307" s="174">
        <f t="shared" si="9"/>
        <v>30.808729535999998</v>
      </c>
      <c r="I307" s="175" t="s">
        <v>1492</v>
      </c>
      <c r="J307" s="176"/>
    </row>
    <row r="308" spans="1:10" ht="14.9" customHeight="1">
      <c r="A308" s="171">
        <v>3.8210000000000002</v>
      </c>
      <c r="B308" s="172" t="s">
        <v>729</v>
      </c>
      <c r="C308" s="172" t="s">
        <v>1805</v>
      </c>
      <c r="D308" s="181" t="s">
        <v>1507</v>
      </c>
      <c r="E308" s="180">
        <v>77</v>
      </c>
      <c r="F308" s="180">
        <v>655</v>
      </c>
      <c r="G308" s="174">
        <f t="shared" si="8"/>
        <v>7.1535340800000009</v>
      </c>
      <c r="H308" s="174">
        <f t="shared" si="9"/>
        <v>18.547534785</v>
      </c>
      <c r="I308" s="175" t="s">
        <v>1492</v>
      </c>
      <c r="J308" s="176"/>
    </row>
    <row r="309" spans="1:10" ht="14.9" customHeight="1">
      <c r="A309" s="171">
        <v>3.8210000000000002</v>
      </c>
      <c r="B309" s="172" t="s">
        <v>728</v>
      </c>
      <c r="C309" s="172" t="s">
        <v>1805</v>
      </c>
      <c r="D309" s="181" t="s">
        <v>1507</v>
      </c>
      <c r="E309" s="180">
        <v>49</v>
      </c>
      <c r="F309" s="180">
        <v>449</v>
      </c>
      <c r="G309" s="174">
        <f t="shared" si="8"/>
        <v>4.55224896</v>
      </c>
      <c r="H309" s="174">
        <f t="shared" si="9"/>
        <v>12.714264303</v>
      </c>
      <c r="I309" s="175" t="s">
        <v>1492</v>
      </c>
      <c r="J309" s="176"/>
    </row>
    <row r="310" spans="1:10" ht="14.9" customHeight="1">
      <c r="A310" s="171">
        <v>3.8210000000000002</v>
      </c>
      <c r="B310" s="172" t="s">
        <v>727</v>
      </c>
      <c r="C310" s="172" t="s">
        <v>1805</v>
      </c>
      <c r="D310" s="181" t="s">
        <v>1507</v>
      </c>
      <c r="E310" s="180">
        <v>68</v>
      </c>
      <c r="F310" s="180">
        <v>714</v>
      </c>
      <c r="G310" s="174">
        <f t="shared" si="8"/>
        <v>6.3174067200000001</v>
      </c>
      <c r="H310" s="174">
        <f t="shared" si="9"/>
        <v>20.218228757999999</v>
      </c>
      <c r="I310" s="175" t="s">
        <v>1492</v>
      </c>
      <c r="J310" s="176"/>
    </row>
    <row r="311" spans="1:10" ht="14.9" customHeight="1">
      <c r="A311" s="171">
        <v>3.8210000000000002</v>
      </c>
      <c r="B311" s="172" t="s">
        <v>695</v>
      </c>
      <c r="C311" s="172" t="s">
        <v>1807</v>
      </c>
      <c r="D311" s="181" t="s">
        <v>1507</v>
      </c>
      <c r="E311" s="180">
        <v>46</v>
      </c>
      <c r="F311" s="180">
        <v>747</v>
      </c>
      <c r="G311" s="174">
        <f t="shared" si="8"/>
        <v>4.2735398400000006</v>
      </c>
      <c r="H311" s="174">
        <f t="shared" si="9"/>
        <v>21.152684708999999</v>
      </c>
      <c r="I311" s="175" t="s">
        <v>1503</v>
      </c>
      <c r="J311" s="176"/>
    </row>
    <row r="312" spans="1:10" ht="14.9" customHeight="1">
      <c r="A312" s="171">
        <v>3.8210000000000002</v>
      </c>
      <c r="B312" s="172" t="s">
        <v>1808</v>
      </c>
      <c r="C312" s="172" t="s">
        <v>1807</v>
      </c>
      <c r="D312" s="181" t="s">
        <v>1507</v>
      </c>
      <c r="E312" s="180">
        <v>14</v>
      </c>
      <c r="F312" s="180">
        <v>130</v>
      </c>
      <c r="G312" s="174">
        <f t="shared" si="8"/>
        <v>1.30064256</v>
      </c>
      <c r="H312" s="174">
        <f t="shared" si="9"/>
        <v>3.6811901099999997</v>
      </c>
      <c r="I312" s="175" t="s">
        <v>1492</v>
      </c>
      <c r="J312" s="176"/>
    </row>
    <row r="313" spans="1:10" ht="14.9" customHeight="1">
      <c r="A313" s="171">
        <v>3.8210000000000002</v>
      </c>
      <c r="B313" s="172" t="s">
        <v>725</v>
      </c>
      <c r="C313" s="172" t="s">
        <v>1805</v>
      </c>
      <c r="D313" s="181" t="s">
        <v>1507</v>
      </c>
      <c r="E313" s="180">
        <v>68</v>
      </c>
      <c r="F313" s="180">
        <v>202</v>
      </c>
      <c r="G313" s="174">
        <f t="shared" si="8"/>
        <v>6.3174067200000001</v>
      </c>
      <c r="H313" s="174">
        <f t="shared" si="9"/>
        <v>5.720003094</v>
      </c>
      <c r="I313" s="175" t="s">
        <v>1556</v>
      </c>
      <c r="J313" s="176" t="s">
        <v>1557</v>
      </c>
    </row>
    <row r="314" spans="1:10" ht="14.9" customHeight="1">
      <c r="A314" s="171">
        <v>3.8210000000000002</v>
      </c>
      <c r="B314" s="172" t="s">
        <v>1809</v>
      </c>
      <c r="C314" s="172" t="s">
        <v>1805</v>
      </c>
      <c r="D314" s="181" t="s">
        <v>1507</v>
      </c>
      <c r="E314" s="180">
        <v>268</v>
      </c>
      <c r="F314" s="180">
        <v>2834</v>
      </c>
      <c r="G314" s="174">
        <f t="shared" si="8"/>
        <v>24.898014720000003</v>
      </c>
      <c r="H314" s="174">
        <f t="shared" si="9"/>
        <v>80.249944397999997</v>
      </c>
      <c r="I314" s="175" t="s">
        <v>1503</v>
      </c>
      <c r="J314" s="176" t="s">
        <v>1553</v>
      </c>
    </row>
    <row r="315" spans="1:10" ht="14.9" customHeight="1">
      <c r="A315" s="177">
        <v>3.8210000000000002</v>
      </c>
      <c r="B315" s="178" t="s">
        <v>724</v>
      </c>
      <c r="C315" s="178" t="s">
        <v>1805</v>
      </c>
      <c r="D315" s="181" t="s">
        <v>1507</v>
      </c>
      <c r="E315" s="180">
        <v>141</v>
      </c>
      <c r="F315" s="180">
        <v>1455</v>
      </c>
      <c r="G315" s="174">
        <f t="shared" si="8"/>
        <v>13.099328640000001</v>
      </c>
      <c r="H315" s="174">
        <f t="shared" si="9"/>
        <v>41.201012384999999</v>
      </c>
      <c r="I315" s="175" t="s">
        <v>1492</v>
      </c>
      <c r="J315" s="176"/>
    </row>
    <row r="316" spans="1:10" ht="14.9" customHeight="1">
      <c r="A316" s="171">
        <v>3.8210000000000002</v>
      </c>
      <c r="B316" s="172" t="s">
        <v>1810</v>
      </c>
      <c r="C316" s="172" t="s">
        <v>1805</v>
      </c>
      <c r="D316" s="173">
        <v>1</v>
      </c>
      <c r="E316" s="173">
        <v>587</v>
      </c>
      <c r="F316" s="173">
        <v>9227</v>
      </c>
      <c r="G316" s="174">
        <f t="shared" si="8"/>
        <v>54.534084480000004</v>
      </c>
      <c r="H316" s="174">
        <f t="shared" si="9"/>
        <v>261.27954726899998</v>
      </c>
      <c r="I316" s="175" t="s">
        <v>1492</v>
      </c>
      <c r="J316" s="176"/>
    </row>
    <row r="317" spans="1:10" ht="14.9" customHeight="1">
      <c r="A317" s="171">
        <v>3.8210000000000002</v>
      </c>
      <c r="B317" s="172" t="s">
        <v>1811</v>
      </c>
      <c r="C317" s="172" t="s">
        <v>1805</v>
      </c>
      <c r="D317" s="173">
        <v>1</v>
      </c>
      <c r="E317" s="173">
        <v>721</v>
      </c>
      <c r="F317" s="173">
        <v>7279</v>
      </c>
      <c r="G317" s="174">
        <f t="shared" si="8"/>
        <v>66.98309184</v>
      </c>
      <c r="H317" s="174">
        <f t="shared" si="9"/>
        <v>206.118329313</v>
      </c>
      <c r="I317" s="175" t="s">
        <v>1492</v>
      </c>
      <c r="J317" s="176"/>
    </row>
    <row r="318" spans="1:10" ht="14.9" customHeight="1">
      <c r="A318" s="171">
        <v>3.8210000000000002</v>
      </c>
      <c r="B318" s="172" t="s">
        <v>721</v>
      </c>
      <c r="C318" s="172" t="s">
        <v>1805</v>
      </c>
      <c r="D318" s="173">
        <v>1</v>
      </c>
      <c r="E318" s="173">
        <v>126</v>
      </c>
      <c r="F318" s="173">
        <v>1635</v>
      </c>
      <c r="G318" s="174">
        <f t="shared" si="8"/>
        <v>11.70578304</v>
      </c>
      <c r="H318" s="174">
        <f t="shared" si="9"/>
        <v>46.298044845</v>
      </c>
      <c r="I318" s="175" t="s">
        <v>1492</v>
      </c>
      <c r="J318" s="176"/>
    </row>
    <row r="319" spans="1:10" ht="14.9" customHeight="1">
      <c r="A319" s="171">
        <v>3.8210000000000002</v>
      </c>
      <c r="B319" s="172" t="s">
        <v>720</v>
      </c>
      <c r="C319" s="172" t="s">
        <v>1805</v>
      </c>
      <c r="D319" s="173">
        <v>1</v>
      </c>
      <c r="E319" s="173">
        <v>126</v>
      </c>
      <c r="F319" s="173">
        <v>1635</v>
      </c>
      <c r="G319" s="174">
        <f t="shared" si="8"/>
        <v>11.70578304</v>
      </c>
      <c r="H319" s="174">
        <f t="shared" si="9"/>
        <v>46.298044845</v>
      </c>
      <c r="I319" s="175" t="s">
        <v>1492</v>
      </c>
      <c r="J319" s="176"/>
    </row>
    <row r="320" spans="1:10" ht="14.9" customHeight="1">
      <c r="A320" s="171">
        <v>3.8210000000000002</v>
      </c>
      <c r="B320" s="172" t="s">
        <v>719</v>
      </c>
      <c r="C320" s="172" t="s">
        <v>1805</v>
      </c>
      <c r="D320" s="173">
        <v>1</v>
      </c>
      <c r="E320" s="173">
        <v>132</v>
      </c>
      <c r="F320" s="173">
        <v>1391</v>
      </c>
      <c r="G320" s="174">
        <f t="shared" si="8"/>
        <v>12.263201280000001</v>
      </c>
      <c r="H320" s="174">
        <f t="shared" si="9"/>
        <v>39.388734176999996</v>
      </c>
      <c r="I320" s="175" t="s">
        <v>1492</v>
      </c>
      <c r="J320" s="176"/>
    </row>
    <row r="321" spans="1:10" ht="14.9" customHeight="1">
      <c r="A321" s="171">
        <v>3.8210000000000002</v>
      </c>
      <c r="B321" s="172" t="s">
        <v>1812</v>
      </c>
      <c r="C321" s="172" t="s">
        <v>1805</v>
      </c>
      <c r="D321" s="173">
        <v>1</v>
      </c>
      <c r="E321" s="173">
        <v>131</v>
      </c>
      <c r="F321" s="173">
        <v>1386</v>
      </c>
      <c r="G321" s="174">
        <f t="shared" si="8"/>
        <v>12.170298240000001</v>
      </c>
      <c r="H321" s="174">
        <f t="shared" si="9"/>
        <v>39.247149942</v>
      </c>
      <c r="I321" s="175" t="s">
        <v>1492</v>
      </c>
      <c r="J321" s="176"/>
    </row>
    <row r="322" spans="1:10" ht="14.9" customHeight="1">
      <c r="A322" s="171">
        <v>3.8210000000000002</v>
      </c>
      <c r="B322" s="172" t="s">
        <v>717</v>
      </c>
      <c r="C322" s="172" t="s">
        <v>1805</v>
      </c>
      <c r="D322" s="173">
        <v>1</v>
      </c>
      <c r="E322" s="173">
        <v>777</v>
      </c>
      <c r="F322" s="173">
        <v>8038</v>
      </c>
      <c r="G322" s="174">
        <f t="shared" si="8"/>
        <v>72.18566208</v>
      </c>
      <c r="H322" s="174">
        <f t="shared" si="9"/>
        <v>227.61081618599999</v>
      </c>
      <c r="I322" s="175" t="s">
        <v>1492</v>
      </c>
      <c r="J322" s="176"/>
    </row>
    <row r="323" spans="1:10" ht="14.9" customHeight="1">
      <c r="A323" s="171">
        <v>3.8210000000000002</v>
      </c>
      <c r="B323" s="172" t="s">
        <v>748</v>
      </c>
      <c r="C323" s="172" t="s">
        <v>1807</v>
      </c>
      <c r="D323" s="173">
        <v>1</v>
      </c>
      <c r="E323" s="173">
        <v>87</v>
      </c>
      <c r="F323" s="173">
        <v>811</v>
      </c>
      <c r="G323" s="174">
        <f t="shared" si="8"/>
        <v>8.0825644800000003</v>
      </c>
      <c r="H323" s="174">
        <f t="shared" si="9"/>
        <v>22.964962916999998</v>
      </c>
      <c r="I323" s="175" t="s">
        <v>1492</v>
      </c>
      <c r="J323" s="176"/>
    </row>
    <row r="324" spans="1:10" ht="14.9" customHeight="1">
      <c r="A324" s="171">
        <v>3.8210000000000002</v>
      </c>
      <c r="B324" s="172" t="s">
        <v>716</v>
      </c>
      <c r="C324" s="172" t="s">
        <v>1805</v>
      </c>
      <c r="D324" s="173">
        <v>1</v>
      </c>
      <c r="E324" s="173">
        <v>158</v>
      </c>
      <c r="F324" s="173">
        <v>1646</v>
      </c>
      <c r="G324" s="174">
        <f t="shared" si="8"/>
        <v>14.678680320000002</v>
      </c>
      <c r="H324" s="174">
        <f t="shared" si="9"/>
        <v>46.609530161999999</v>
      </c>
      <c r="I324" s="175" t="s">
        <v>1492</v>
      </c>
      <c r="J324" s="176"/>
    </row>
    <row r="325" spans="1:10" ht="14.9" customHeight="1">
      <c r="A325" s="171">
        <v>3.8210000000000002</v>
      </c>
      <c r="B325" s="172" t="s">
        <v>715</v>
      </c>
      <c r="C325" s="172" t="s">
        <v>1805</v>
      </c>
      <c r="D325" s="173">
        <v>1</v>
      </c>
      <c r="E325" s="173">
        <v>138</v>
      </c>
      <c r="F325" s="173">
        <v>1508</v>
      </c>
      <c r="G325" s="174">
        <f t="shared" ref="G325:G388" si="10">E325*0.09290304</f>
        <v>12.820619520000001</v>
      </c>
      <c r="H325" s="174">
        <f t="shared" ref="H325:H388" si="11">F325*0.028316847</f>
        <v>42.701805276000002</v>
      </c>
      <c r="I325" s="175" t="s">
        <v>1492</v>
      </c>
      <c r="J325" s="176"/>
    </row>
    <row r="326" spans="1:10" ht="14.9" customHeight="1">
      <c r="A326" s="171">
        <v>3.8210000000000002</v>
      </c>
      <c r="B326" s="172" t="s">
        <v>714</v>
      </c>
      <c r="C326" s="172" t="s">
        <v>1805</v>
      </c>
      <c r="D326" s="173">
        <v>1</v>
      </c>
      <c r="E326" s="173">
        <v>377</v>
      </c>
      <c r="F326" s="173">
        <v>3682</v>
      </c>
      <c r="G326" s="174">
        <f t="shared" si="10"/>
        <v>35.024446080000004</v>
      </c>
      <c r="H326" s="174">
        <f t="shared" si="11"/>
        <v>104.26263065399999</v>
      </c>
      <c r="I326" s="175" t="s">
        <v>1492</v>
      </c>
      <c r="J326" s="176"/>
    </row>
    <row r="327" spans="1:10" ht="14.9" customHeight="1">
      <c r="A327" s="171">
        <v>3.8210000000000002</v>
      </c>
      <c r="B327" s="172" t="s">
        <v>713</v>
      </c>
      <c r="C327" s="172" t="s">
        <v>1805</v>
      </c>
      <c r="D327" s="173">
        <v>1</v>
      </c>
      <c r="E327" s="173">
        <v>320</v>
      </c>
      <c r="F327" s="173">
        <v>3081</v>
      </c>
      <c r="G327" s="174">
        <f t="shared" si="10"/>
        <v>29.728972800000001</v>
      </c>
      <c r="H327" s="174">
        <f t="shared" si="11"/>
        <v>87.244205606999998</v>
      </c>
      <c r="I327" s="175" t="s">
        <v>1492</v>
      </c>
      <c r="J327" s="176"/>
    </row>
    <row r="328" spans="1:10" ht="14.9" customHeight="1">
      <c r="A328" s="171">
        <v>3.8210000000000002</v>
      </c>
      <c r="B328" s="172" t="s">
        <v>694</v>
      </c>
      <c r="C328" s="172" t="s">
        <v>1807</v>
      </c>
      <c r="D328" s="173">
        <v>1</v>
      </c>
      <c r="E328" s="173">
        <v>36</v>
      </c>
      <c r="F328" s="173">
        <v>326</v>
      </c>
      <c r="G328" s="174">
        <f t="shared" si="10"/>
        <v>3.3445094400000004</v>
      </c>
      <c r="H328" s="174">
        <f t="shared" si="11"/>
        <v>9.2312921219999993</v>
      </c>
      <c r="I328" s="175" t="s">
        <v>1492</v>
      </c>
      <c r="J328" s="176"/>
    </row>
    <row r="329" spans="1:10" ht="14.9" customHeight="1">
      <c r="A329" s="171">
        <v>3.8210000000000002</v>
      </c>
      <c r="B329" s="172" t="s">
        <v>712</v>
      </c>
      <c r="C329" s="172" t="s">
        <v>1805</v>
      </c>
      <c r="D329" s="173">
        <v>1</v>
      </c>
      <c r="E329" s="173">
        <v>661</v>
      </c>
      <c r="F329" s="173">
        <v>4239</v>
      </c>
      <c r="G329" s="174">
        <f t="shared" si="10"/>
        <v>61.408909440000002</v>
      </c>
      <c r="H329" s="174">
        <f t="shared" si="11"/>
        <v>120.03511443299999</v>
      </c>
      <c r="I329" s="175" t="s">
        <v>1492</v>
      </c>
      <c r="J329" s="176"/>
    </row>
    <row r="330" spans="1:10" ht="14.9" customHeight="1">
      <c r="A330" s="171">
        <v>3.8210000000000002</v>
      </c>
      <c r="B330" s="172" t="s">
        <v>693</v>
      </c>
      <c r="C330" s="172" t="s">
        <v>1807</v>
      </c>
      <c r="D330" s="173">
        <v>1</v>
      </c>
      <c r="E330" s="173">
        <v>16</v>
      </c>
      <c r="F330" s="173">
        <v>148</v>
      </c>
      <c r="G330" s="174">
        <f t="shared" si="10"/>
        <v>1.4864486400000001</v>
      </c>
      <c r="H330" s="174">
        <f t="shared" si="11"/>
        <v>4.1908933560000001</v>
      </c>
      <c r="I330" s="175" t="s">
        <v>1492</v>
      </c>
      <c r="J330" s="176"/>
    </row>
    <row r="331" spans="1:10" ht="14.9" customHeight="1">
      <c r="A331" s="171">
        <v>3.8210000000000002</v>
      </c>
      <c r="B331" s="172" t="s">
        <v>692</v>
      </c>
      <c r="C331" s="172" t="s">
        <v>1807</v>
      </c>
      <c r="D331" s="173">
        <v>1</v>
      </c>
      <c r="E331" s="173">
        <v>40</v>
      </c>
      <c r="F331" s="173">
        <v>360</v>
      </c>
      <c r="G331" s="174">
        <f t="shared" si="10"/>
        <v>3.7161216000000001</v>
      </c>
      <c r="H331" s="174">
        <f t="shared" si="11"/>
        <v>10.194064919999999</v>
      </c>
      <c r="I331" s="175" t="s">
        <v>1492</v>
      </c>
      <c r="J331" s="176"/>
    </row>
    <row r="332" spans="1:10" ht="14.9" customHeight="1">
      <c r="A332" s="171">
        <v>3.8210000000000002</v>
      </c>
      <c r="B332" s="172" t="s">
        <v>691</v>
      </c>
      <c r="C332" s="172" t="s">
        <v>1807</v>
      </c>
      <c r="D332" s="173">
        <v>1</v>
      </c>
      <c r="E332" s="173">
        <v>26</v>
      </c>
      <c r="F332" s="173">
        <v>235</v>
      </c>
      <c r="G332" s="174">
        <f t="shared" si="10"/>
        <v>2.4154790400000001</v>
      </c>
      <c r="H332" s="174">
        <f t="shared" si="11"/>
        <v>6.6544590449999994</v>
      </c>
      <c r="I332" s="175" t="s">
        <v>1492</v>
      </c>
      <c r="J332" s="176"/>
    </row>
    <row r="333" spans="1:10" ht="14.9" customHeight="1">
      <c r="A333" s="171">
        <v>3.8210000000000002</v>
      </c>
      <c r="B333" s="172" t="s">
        <v>1813</v>
      </c>
      <c r="C333" s="172" t="s">
        <v>1805</v>
      </c>
      <c r="D333" s="173">
        <v>1</v>
      </c>
      <c r="E333" s="180">
        <v>75</v>
      </c>
      <c r="F333" s="180">
        <v>823</v>
      </c>
      <c r="G333" s="174">
        <f t="shared" si="10"/>
        <v>6.9677280000000001</v>
      </c>
      <c r="H333" s="174">
        <f t="shared" si="11"/>
        <v>23.304765080999999</v>
      </c>
      <c r="I333" s="175" t="s">
        <v>1492</v>
      </c>
      <c r="J333" s="176"/>
    </row>
    <row r="334" spans="1:10" ht="14.9" customHeight="1">
      <c r="A334" s="171">
        <v>3.8210000000000002</v>
      </c>
      <c r="B334" s="172" t="s">
        <v>1814</v>
      </c>
      <c r="C334" s="172" t="s">
        <v>1805</v>
      </c>
      <c r="D334" s="173">
        <v>2</v>
      </c>
      <c r="E334" s="173">
        <v>67</v>
      </c>
      <c r="F334" s="173">
        <v>680</v>
      </c>
      <c r="G334" s="174">
        <f t="shared" si="10"/>
        <v>6.2245036800000006</v>
      </c>
      <c r="H334" s="174">
        <f t="shared" si="11"/>
        <v>19.255455959999999</v>
      </c>
      <c r="I334" s="175" t="s">
        <v>1492</v>
      </c>
      <c r="J334" s="176"/>
    </row>
    <row r="335" spans="1:10" ht="14.9" customHeight="1">
      <c r="A335" s="171">
        <v>3.8210000000000002</v>
      </c>
      <c r="B335" s="172" t="s">
        <v>690</v>
      </c>
      <c r="C335" s="172" t="s">
        <v>1807</v>
      </c>
      <c r="D335" s="173">
        <v>2</v>
      </c>
      <c r="E335" s="173">
        <v>93</v>
      </c>
      <c r="F335" s="173">
        <v>1049</v>
      </c>
      <c r="G335" s="174">
        <f t="shared" si="10"/>
        <v>8.6399827200000008</v>
      </c>
      <c r="H335" s="174">
        <f t="shared" si="11"/>
        <v>29.704372502999998</v>
      </c>
      <c r="I335" s="175" t="s">
        <v>1492</v>
      </c>
      <c r="J335" s="176"/>
    </row>
    <row r="336" spans="1:10" ht="14.9" customHeight="1">
      <c r="A336" s="171">
        <v>3.8210000000000002</v>
      </c>
      <c r="B336" s="172" t="s">
        <v>689</v>
      </c>
      <c r="C336" s="172" t="s">
        <v>1807</v>
      </c>
      <c r="D336" s="173">
        <v>2</v>
      </c>
      <c r="E336" s="173">
        <v>155</v>
      </c>
      <c r="F336" s="173">
        <v>1599</v>
      </c>
      <c r="G336" s="174">
        <f t="shared" si="10"/>
        <v>14.399971200000001</v>
      </c>
      <c r="H336" s="174">
        <f t="shared" si="11"/>
        <v>45.278638352999998</v>
      </c>
      <c r="I336" s="175" t="s">
        <v>1492</v>
      </c>
      <c r="J336" s="176"/>
    </row>
    <row r="337" spans="1:10" ht="14.9" customHeight="1">
      <c r="A337" s="171">
        <v>3.8210000000000002</v>
      </c>
      <c r="B337" s="172" t="s">
        <v>1815</v>
      </c>
      <c r="C337" s="172" t="s">
        <v>1807</v>
      </c>
      <c r="D337" s="173">
        <v>2</v>
      </c>
      <c r="E337" s="173">
        <v>33</v>
      </c>
      <c r="F337" s="173">
        <v>303</v>
      </c>
      <c r="G337" s="174">
        <f t="shared" si="10"/>
        <v>3.0658003200000001</v>
      </c>
      <c r="H337" s="174">
        <f t="shared" si="11"/>
        <v>8.5800046410000004</v>
      </c>
      <c r="I337" s="175" t="s">
        <v>1492</v>
      </c>
      <c r="J337" s="176"/>
    </row>
    <row r="338" spans="1:10" ht="14.9" customHeight="1">
      <c r="A338" s="171">
        <v>3.8210000000000002</v>
      </c>
      <c r="B338" s="172" t="s">
        <v>688</v>
      </c>
      <c r="C338" s="172" t="s">
        <v>1807</v>
      </c>
      <c r="D338" s="173">
        <v>2</v>
      </c>
      <c r="E338" s="173">
        <v>36</v>
      </c>
      <c r="F338" s="173">
        <v>324</v>
      </c>
      <c r="G338" s="174">
        <f t="shared" si="10"/>
        <v>3.3445094400000004</v>
      </c>
      <c r="H338" s="174">
        <f t="shared" si="11"/>
        <v>9.174658427999999</v>
      </c>
      <c r="I338" s="175" t="s">
        <v>1492</v>
      </c>
      <c r="J338" s="176"/>
    </row>
    <row r="339" spans="1:10" ht="14.9" customHeight="1">
      <c r="A339" s="171">
        <v>3.8210000000000002</v>
      </c>
      <c r="B339" s="172" t="s">
        <v>687</v>
      </c>
      <c r="C339" s="172" t="s">
        <v>1807</v>
      </c>
      <c r="D339" s="173">
        <v>2</v>
      </c>
      <c r="E339" s="173">
        <v>65</v>
      </c>
      <c r="F339" s="173">
        <v>755</v>
      </c>
      <c r="G339" s="174">
        <f t="shared" si="10"/>
        <v>6.0386976000000008</v>
      </c>
      <c r="H339" s="174">
        <f t="shared" si="11"/>
        <v>21.379219485</v>
      </c>
      <c r="I339" s="175" t="s">
        <v>1492</v>
      </c>
      <c r="J339" s="176"/>
    </row>
    <row r="340" spans="1:10" ht="14.9" customHeight="1">
      <c r="A340" s="171">
        <v>3.8210000000000002</v>
      </c>
      <c r="B340" s="172" t="s">
        <v>686</v>
      </c>
      <c r="C340" s="172" t="s">
        <v>1807</v>
      </c>
      <c r="D340" s="173">
        <v>2</v>
      </c>
      <c r="E340" s="173">
        <v>63</v>
      </c>
      <c r="F340" s="173">
        <v>573</v>
      </c>
      <c r="G340" s="174">
        <f t="shared" si="10"/>
        <v>5.85289152</v>
      </c>
      <c r="H340" s="174">
        <f t="shared" si="11"/>
        <v>16.225553331</v>
      </c>
      <c r="I340" s="175" t="s">
        <v>1492</v>
      </c>
      <c r="J340" s="176"/>
    </row>
    <row r="341" spans="1:10" ht="14.9" customHeight="1">
      <c r="A341" s="171">
        <v>3.8210000000000002</v>
      </c>
      <c r="B341" s="172" t="s">
        <v>709</v>
      </c>
      <c r="C341" s="172" t="s">
        <v>1805</v>
      </c>
      <c r="D341" s="173">
        <v>2</v>
      </c>
      <c r="E341" s="173">
        <v>121</v>
      </c>
      <c r="F341" s="173">
        <v>1163</v>
      </c>
      <c r="G341" s="174">
        <f t="shared" si="10"/>
        <v>11.241267840000001</v>
      </c>
      <c r="H341" s="174">
        <f t="shared" si="11"/>
        <v>32.932493061000002</v>
      </c>
      <c r="I341" s="175" t="s">
        <v>1492</v>
      </c>
      <c r="J341" s="176"/>
    </row>
    <row r="342" spans="1:10" ht="14.9" customHeight="1">
      <c r="A342" s="171">
        <v>3.8210000000000002</v>
      </c>
      <c r="B342" s="172" t="s">
        <v>708</v>
      </c>
      <c r="C342" s="172" t="s">
        <v>1805</v>
      </c>
      <c r="D342" s="173">
        <v>2</v>
      </c>
      <c r="E342" s="173">
        <v>169</v>
      </c>
      <c r="F342" s="173">
        <v>1547</v>
      </c>
      <c r="G342" s="174">
        <f t="shared" si="10"/>
        <v>15.700613760000001</v>
      </c>
      <c r="H342" s="174">
        <f t="shared" si="11"/>
        <v>43.806162309000001</v>
      </c>
      <c r="I342" s="175" t="s">
        <v>1492</v>
      </c>
      <c r="J342" s="176"/>
    </row>
    <row r="343" spans="1:10" ht="14.9" customHeight="1">
      <c r="A343" s="171">
        <v>3.8210000000000002</v>
      </c>
      <c r="B343" s="172" t="s">
        <v>707</v>
      </c>
      <c r="C343" s="172" t="s">
        <v>1805</v>
      </c>
      <c r="D343" s="173">
        <v>2</v>
      </c>
      <c r="E343" s="173">
        <v>215</v>
      </c>
      <c r="F343" s="173">
        <v>2006</v>
      </c>
      <c r="G343" s="174">
        <f t="shared" si="10"/>
        <v>19.974153600000001</v>
      </c>
      <c r="H343" s="174">
        <f t="shared" si="11"/>
        <v>56.803595082000001</v>
      </c>
      <c r="I343" s="175" t="s">
        <v>1492</v>
      </c>
      <c r="J343" s="176"/>
    </row>
    <row r="344" spans="1:10" ht="14.9" customHeight="1">
      <c r="A344" s="171">
        <v>3.8210000000000002</v>
      </c>
      <c r="B344" s="172" t="s">
        <v>706</v>
      </c>
      <c r="C344" s="172" t="s">
        <v>1805</v>
      </c>
      <c r="D344" s="173">
        <v>2</v>
      </c>
      <c r="E344" s="173">
        <v>206</v>
      </c>
      <c r="F344" s="173">
        <v>1925</v>
      </c>
      <c r="G344" s="174">
        <f t="shared" si="10"/>
        <v>19.138026240000002</v>
      </c>
      <c r="H344" s="174">
        <f t="shared" si="11"/>
        <v>54.509930474999997</v>
      </c>
      <c r="I344" s="175" t="s">
        <v>1492</v>
      </c>
      <c r="J344" s="176"/>
    </row>
    <row r="345" spans="1:10" ht="14.9" customHeight="1">
      <c r="A345" s="171">
        <v>3.8210000000000002</v>
      </c>
      <c r="B345" s="172" t="s">
        <v>705</v>
      </c>
      <c r="C345" s="172" t="s">
        <v>1805</v>
      </c>
      <c r="D345" s="173">
        <v>2</v>
      </c>
      <c r="E345" s="173">
        <v>508</v>
      </c>
      <c r="F345" s="173">
        <v>4658</v>
      </c>
      <c r="G345" s="174">
        <f t="shared" si="10"/>
        <v>47.194744320000005</v>
      </c>
      <c r="H345" s="174">
        <f t="shared" si="11"/>
        <v>131.89987332600001</v>
      </c>
      <c r="I345" s="175" t="s">
        <v>1492</v>
      </c>
      <c r="J345" s="176"/>
    </row>
    <row r="346" spans="1:10" ht="14.9" customHeight="1">
      <c r="A346" s="171">
        <v>3.8210000000000002</v>
      </c>
      <c r="B346" s="172" t="s">
        <v>704</v>
      </c>
      <c r="C346" s="172" t="s">
        <v>1805</v>
      </c>
      <c r="D346" s="173">
        <v>2</v>
      </c>
      <c r="E346" s="173">
        <v>36</v>
      </c>
      <c r="F346" s="173">
        <v>327</v>
      </c>
      <c r="G346" s="174">
        <f t="shared" si="10"/>
        <v>3.3445094400000004</v>
      </c>
      <c r="H346" s="174">
        <f t="shared" si="11"/>
        <v>9.2596089690000003</v>
      </c>
      <c r="I346" s="175" t="s">
        <v>1492</v>
      </c>
      <c r="J346" s="176"/>
    </row>
    <row r="347" spans="1:10" ht="14.9" customHeight="1">
      <c r="A347" s="171">
        <v>3.8210000000000002</v>
      </c>
      <c r="B347" s="172" t="s">
        <v>703</v>
      </c>
      <c r="C347" s="172" t="s">
        <v>1805</v>
      </c>
      <c r="D347" s="173">
        <v>2</v>
      </c>
      <c r="E347" s="173">
        <v>95</v>
      </c>
      <c r="F347" s="173">
        <v>1021</v>
      </c>
      <c r="G347" s="174">
        <f t="shared" si="10"/>
        <v>8.8257887999999998</v>
      </c>
      <c r="H347" s="174">
        <f t="shared" si="11"/>
        <v>28.911500786999998</v>
      </c>
      <c r="I347" s="175" t="s">
        <v>1492</v>
      </c>
      <c r="J347" s="176"/>
    </row>
    <row r="348" spans="1:10" ht="14.9" customHeight="1">
      <c r="A348" s="171">
        <v>3.8210000000000002</v>
      </c>
      <c r="B348" s="172" t="s">
        <v>685</v>
      </c>
      <c r="C348" s="172" t="s">
        <v>1807</v>
      </c>
      <c r="D348" s="173">
        <v>2</v>
      </c>
      <c r="E348" s="173">
        <v>10</v>
      </c>
      <c r="F348" s="173">
        <v>92</v>
      </c>
      <c r="G348" s="174">
        <f t="shared" si="10"/>
        <v>0.92903040000000003</v>
      </c>
      <c r="H348" s="174">
        <f t="shared" si="11"/>
        <v>2.605149924</v>
      </c>
      <c r="I348" s="175" t="s">
        <v>1492</v>
      </c>
      <c r="J348" s="176"/>
    </row>
    <row r="349" spans="1:10" ht="14.9" customHeight="1">
      <c r="A349" s="171">
        <v>3.8210000000000002</v>
      </c>
      <c r="B349" s="172" t="s">
        <v>1816</v>
      </c>
      <c r="C349" s="172" t="s">
        <v>1807</v>
      </c>
      <c r="D349" s="173">
        <v>3</v>
      </c>
      <c r="E349" s="173">
        <v>16</v>
      </c>
      <c r="F349" s="173">
        <v>512</v>
      </c>
      <c r="G349" s="174">
        <f t="shared" si="10"/>
        <v>1.4864486400000001</v>
      </c>
      <c r="H349" s="174">
        <f t="shared" si="11"/>
        <v>14.498225664</v>
      </c>
      <c r="I349" s="175" t="s">
        <v>1492</v>
      </c>
      <c r="J349" s="176"/>
    </row>
    <row r="350" spans="1:10" ht="14.9" customHeight="1">
      <c r="A350" s="171">
        <v>3.8210000000000002</v>
      </c>
      <c r="B350" s="172" t="s">
        <v>1817</v>
      </c>
      <c r="C350" s="172" t="s">
        <v>1807</v>
      </c>
      <c r="D350" s="173">
        <v>3</v>
      </c>
      <c r="E350" s="173">
        <v>29</v>
      </c>
      <c r="F350" s="173">
        <v>679</v>
      </c>
      <c r="G350" s="174">
        <f t="shared" si="10"/>
        <v>2.6941881600000004</v>
      </c>
      <c r="H350" s="174">
        <f t="shared" si="11"/>
        <v>19.227139113</v>
      </c>
      <c r="I350" s="175" t="s">
        <v>1492</v>
      </c>
      <c r="J350" s="176"/>
    </row>
    <row r="351" spans="1:10" ht="14.9" customHeight="1">
      <c r="A351" s="171">
        <v>3.8210000000000002</v>
      </c>
      <c r="B351" s="172" t="s">
        <v>1818</v>
      </c>
      <c r="C351" s="172" t="s">
        <v>1819</v>
      </c>
      <c r="D351" s="173">
        <v>3</v>
      </c>
      <c r="E351" s="173">
        <v>22</v>
      </c>
      <c r="F351" s="173">
        <v>398</v>
      </c>
      <c r="G351" s="174">
        <f t="shared" si="10"/>
        <v>2.0438668799999999</v>
      </c>
      <c r="H351" s="174">
        <f t="shared" si="11"/>
        <v>11.270105105999999</v>
      </c>
      <c r="I351" s="175" t="s">
        <v>1492</v>
      </c>
      <c r="J351" s="176"/>
    </row>
    <row r="352" spans="1:10" ht="14.9" customHeight="1">
      <c r="A352" s="171">
        <v>3.8210000000000002</v>
      </c>
      <c r="B352" s="172" t="s">
        <v>1820</v>
      </c>
      <c r="C352" s="172" t="s">
        <v>1807</v>
      </c>
      <c r="D352" s="173">
        <v>3</v>
      </c>
      <c r="E352" s="173">
        <v>15</v>
      </c>
      <c r="F352" s="173">
        <v>125</v>
      </c>
      <c r="G352" s="174">
        <f t="shared" si="10"/>
        <v>1.3935456000000002</v>
      </c>
      <c r="H352" s="174">
        <f t="shared" si="11"/>
        <v>3.5396058749999999</v>
      </c>
      <c r="I352" s="175" t="s">
        <v>1492</v>
      </c>
      <c r="J352" s="176"/>
    </row>
    <row r="353" spans="1:10" ht="14.9" customHeight="1">
      <c r="A353" s="171">
        <v>3.8210000000000002</v>
      </c>
      <c r="B353" s="172" t="s">
        <v>680</v>
      </c>
      <c r="C353" s="172" t="s">
        <v>1807</v>
      </c>
      <c r="D353" s="173">
        <v>3</v>
      </c>
      <c r="E353" s="173">
        <v>101</v>
      </c>
      <c r="F353" s="173">
        <v>2099</v>
      </c>
      <c r="G353" s="174">
        <f t="shared" si="10"/>
        <v>9.3832070400000003</v>
      </c>
      <c r="H353" s="174">
        <f t="shared" si="11"/>
        <v>59.437061852999996</v>
      </c>
      <c r="I353" s="175" t="s">
        <v>1492</v>
      </c>
      <c r="J353" s="176"/>
    </row>
    <row r="354" spans="1:10" ht="14.9" customHeight="1">
      <c r="A354" s="171">
        <v>3.8210000000000002</v>
      </c>
      <c r="B354" s="172" t="s">
        <v>679</v>
      </c>
      <c r="C354" s="172" t="s">
        <v>1807</v>
      </c>
      <c r="D354" s="173">
        <v>3</v>
      </c>
      <c r="E354" s="173">
        <v>54</v>
      </c>
      <c r="F354" s="173">
        <v>1200</v>
      </c>
      <c r="G354" s="174">
        <f t="shared" si="10"/>
        <v>5.0167641600000001</v>
      </c>
      <c r="H354" s="174">
        <f t="shared" si="11"/>
        <v>33.980216399999996</v>
      </c>
      <c r="I354" s="175" t="s">
        <v>1492</v>
      </c>
      <c r="J354" s="176"/>
    </row>
    <row r="355" spans="1:10" ht="14.9" customHeight="1">
      <c r="A355" s="171">
        <v>3.8210000000000002</v>
      </c>
      <c r="B355" s="172" t="s">
        <v>678</v>
      </c>
      <c r="C355" s="172" t="s">
        <v>1807</v>
      </c>
      <c r="D355" s="173">
        <v>3</v>
      </c>
      <c r="E355" s="173">
        <v>46</v>
      </c>
      <c r="F355" s="173">
        <v>1350</v>
      </c>
      <c r="G355" s="174">
        <f t="shared" si="10"/>
        <v>4.2735398400000006</v>
      </c>
      <c r="H355" s="174">
        <f t="shared" si="11"/>
        <v>38.227743449999998</v>
      </c>
      <c r="I355" s="175" t="s">
        <v>1492</v>
      </c>
      <c r="J355" s="176"/>
    </row>
    <row r="356" spans="1:10" ht="14.9" customHeight="1">
      <c r="A356" s="171">
        <v>3.8210000000000002</v>
      </c>
      <c r="B356" s="172" t="s">
        <v>676</v>
      </c>
      <c r="C356" s="172" t="s">
        <v>1807</v>
      </c>
      <c r="D356" s="173">
        <v>3</v>
      </c>
      <c r="E356" s="173">
        <v>43</v>
      </c>
      <c r="F356" s="173">
        <v>280</v>
      </c>
      <c r="G356" s="174">
        <f t="shared" si="10"/>
        <v>3.9948307200000004</v>
      </c>
      <c r="H356" s="174">
        <f t="shared" si="11"/>
        <v>7.9287171599999997</v>
      </c>
      <c r="I356" s="175" t="s">
        <v>1492</v>
      </c>
      <c r="J356" s="176"/>
    </row>
    <row r="357" spans="1:10" ht="14.9" customHeight="1">
      <c r="A357" s="171">
        <v>3.8210000000000002</v>
      </c>
      <c r="B357" s="172" t="s">
        <v>1821</v>
      </c>
      <c r="C357" s="172" t="s">
        <v>1807</v>
      </c>
      <c r="D357" s="173">
        <v>3</v>
      </c>
      <c r="E357" s="173">
        <v>49</v>
      </c>
      <c r="F357" s="173">
        <v>502</v>
      </c>
      <c r="G357" s="174">
        <f t="shared" si="10"/>
        <v>4.55224896</v>
      </c>
      <c r="H357" s="174">
        <f t="shared" si="11"/>
        <v>14.215057194</v>
      </c>
      <c r="I357" s="175" t="s">
        <v>1492</v>
      </c>
      <c r="J357" s="176"/>
    </row>
    <row r="358" spans="1:10" ht="14.9" customHeight="1">
      <c r="A358" s="171">
        <v>3.8210000000000002</v>
      </c>
      <c r="B358" s="172" t="s">
        <v>675</v>
      </c>
      <c r="C358" s="172" t="s">
        <v>1807</v>
      </c>
      <c r="D358" s="173">
        <v>3</v>
      </c>
      <c r="E358" s="173">
        <v>51</v>
      </c>
      <c r="F358" s="173">
        <v>453</v>
      </c>
      <c r="G358" s="174">
        <f t="shared" si="10"/>
        <v>4.7380550399999999</v>
      </c>
      <c r="H358" s="174">
        <f t="shared" si="11"/>
        <v>12.827531690999999</v>
      </c>
      <c r="I358" s="175" t="s">
        <v>1492</v>
      </c>
      <c r="J358" s="176"/>
    </row>
    <row r="359" spans="1:10" ht="14.9" customHeight="1">
      <c r="A359" s="171">
        <v>3.8210000000000002</v>
      </c>
      <c r="B359" s="172" t="s">
        <v>672</v>
      </c>
      <c r="C359" s="172" t="s">
        <v>1822</v>
      </c>
      <c r="D359" s="173">
        <v>3</v>
      </c>
      <c r="E359" s="173">
        <v>16</v>
      </c>
      <c r="F359" s="173">
        <v>168</v>
      </c>
      <c r="G359" s="174">
        <f t="shared" si="10"/>
        <v>1.4864486400000001</v>
      </c>
      <c r="H359" s="174">
        <f t="shared" si="11"/>
        <v>4.7572302959999995</v>
      </c>
      <c r="I359" s="175" t="s">
        <v>1492</v>
      </c>
      <c r="J359" s="176"/>
    </row>
    <row r="360" spans="1:10" ht="14.9" customHeight="1">
      <c r="A360" s="171">
        <v>3.8210000000000002</v>
      </c>
      <c r="B360" s="172" t="s">
        <v>674</v>
      </c>
      <c r="C360" s="172" t="s">
        <v>1807</v>
      </c>
      <c r="D360" s="173">
        <v>3</v>
      </c>
      <c r="E360" s="173">
        <v>74</v>
      </c>
      <c r="F360" s="173">
        <v>365</v>
      </c>
      <c r="G360" s="174">
        <f t="shared" si="10"/>
        <v>6.8748249600000007</v>
      </c>
      <c r="H360" s="174">
        <f t="shared" si="11"/>
        <v>10.335649155</v>
      </c>
      <c r="I360" s="175"/>
      <c r="J360" s="176"/>
    </row>
    <row r="361" spans="1:10" ht="14.9" customHeight="1">
      <c r="A361" s="171">
        <v>3.8210000000000002</v>
      </c>
      <c r="B361" s="172" t="s">
        <v>702</v>
      </c>
      <c r="C361" s="172" t="s">
        <v>1805</v>
      </c>
      <c r="D361" s="173">
        <v>3</v>
      </c>
      <c r="E361" s="173">
        <v>74</v>
      </c>
      <c r="F361" s="173">
        <v>637</v>
      </c>
      <c r="G361" s="174">
        <f t="shared" si="10"/>
        <v>6.8748249600000007</v>
      </c>
      <c r="H361" s="174">
        <f t="shared" si="11"/>
        <v>18.037831538999999</v>
      </c>
      <c r="I361" s="175" t="s">
        <v>1492</v>
      </c>
      <c r="J361" s="176"/>
    </row>
    <row r="362" spans="1:10" ht="14.9" customHeight="1">
      <c r="A362" s="171">
        <v>3.8210000000000002</v>
      </c>
      <c r="B362" s="172" t="s">
        <v>1823</v>
      </c>
      <c r="C362" s="172" t="s">
        <v>1805</v>
      </c>
      <c r="D362" s="173">
        <v>3</v>
      </c>
      <c r="E362" s="173">
        <v>68</v>
      </c>
      <c r="F362" s="173">
        <v>584</v>
      </c>
      <c r="G362" s="174">
        <f t="shared" si="10"/>
        <v>6.3174067200000001</v>
      </c>
      <c r="H362" s="174">
        <f t="shared" si="11"/>
        <v>16.537038647999999</v>
      </c>
      <c r="I362" s="175"/>
      <c r="J362" s="176"/>
    </row>
    <row r="363" spans="1:10" ht="14.9" customHeight="1">
      <c r="A363" s="171">
        <v>3.8210000000000002</v>
      </c>
      <c r="B363" s="172" t="s">
        <v>1824</v>
      </c>
      <c r="C363" s="172" t="s">
        <v>1805</v>
      </c>
      <c r="D363" s="173">
        <v>4</v>
      </c>
      <c r="E363" s="173">
        <v>123</v>
      </c>
      <c r="F363" s="173">
        <v>1234</v>
      </c>
      <c r="G363" s="174">
        <f t="shared" si="10"/>
        <v>11.427073920000002</v>
      </c>
      <c r="H363" s="174">
        <f t="shared" si="11"/>
        <v>34.942989197999999</v>
      </c>
      <c r="I363" s="175" t="s">
        <v>1492</v>
      </c>
      <c r="J363" s="176"/>
    </row>
    <row r="364" spans="1:10" ht="14.9" customHeight="1">
      <c r="A364" s="171">
        <v>3.8210000000000002</v>
      </c>
      <c r="B364" s="172" t="s">
        <v>699</v>
      </c>
      <c r="C364" s="172" t="s">
        <v>1805</v>
      </c>
      <c r="D364" s="173">
        <v>4</v>
      </c>
      <c r="E364" s="173">
        <v>89</v>
      </c>
      <c r="F364" s="173">
        <v>807</v>
      </c>
      <c r="G364" s="174">
        <f t="shared" si="10"/>
        <v>8.268370560000001</v>
      </c>
      <c r="H364" s="174">
        <f t="shared" si="11"/>
        <v>22.851695529000001</v>
      </c>
      <c r="I364" s="175" t="s">
        <v>1492</v>
      </c>
      <c r="J364" s="176"/>
    </row>
    <row r="365" spans="1:10" ht="14.9" customHeight="1">
      <c r="A365" s="171">
        <v>3.8210000000000002</v>
      </c>
      <c r="B365" s="172" t="s">
        <v>698</v>
      </c>
      <c r="C365" s="172" t="s">
        <v>1805</v>
      </c>
      <c r="D365" s="173">
        <v>4</v>
      </c>
      <c r="E365" s="173">
        <v>58</v>
      </c>
      <c r="F365" s="173">
        <v>433</v>
      </c>
      <c r="G365" s="174">
        <f t="shared" si="10"/>
        <v>5.3883763200000008</v>
      </c>
      <c r="H365" s="174">
        <f t="shared" si="11"/>
        <v>12.261194751</v>
      </c>
      <c r="I365" s="175" t="s">
        <v>1492</v>
      </c>
      <c r="J365" s="176"/>
    </row>
    <row r="366" spans="1:10" ht="14.9" customHeight="1">
      <c r="A366" s="171">
        <v>3.8220000000000001</v>
      </c>
      <c r="B366" s="172" t="s">
        <v>1825</v>
      </c>
      <c r="C366" s="172" t="s">
        <v>1826</v>
      </c>
      <c r="D366" s="173">
        <v>1</v>
      </c>
      <c r="E366" s="173">
        <v>16</v>
      </c>
      <c r="F366" s="173">
        <v>301</v>
      </c>
      <c r="G366" s="174">
        <f t="shared" si="10"/>
        <v>1.4864486400000001</v>
      </c>
      <c r="H366" s="174">
        <f t="shared" si="11"/>
        <v>8.5233709470000001</v>
      </c>
      <c r="I366" s="182" t="s">
        <v>1503</v>
      </c>
      <c r="J366" s="183" t="s">
        <v>1827</v>
      </c>
    </row>
    <row r="367" spans="1:10" ht="14.9" customHeight="1">
      <c r="A367" s="171">
        <v>3.8220000000000001</v>
      </c>
      <c r="B367" s="172" t="s">
        <v>669</v>
      </c>
      <c r="C367" s="172" t="s">
        <v>1826</v>
      </c>
      <c r="D367" s="173">
        <v>2</v>
      </c>
      <c r="E367" s="173">
        <v>16</v>
      </c>
      <c r="F367" s="173">
        <v>289</v>
      </c>
      <c r="G367" s="174">
        <f t="shared" si="10"/>
        <v>1.4864486400000001</v>
      </c>
      <c r="H367" s="174">
        <f t="shared" si="11"/>
        <v>8.1835687830000001</v>
      </c>
      <c r="I367" s="175" t="s">
        <v>1492</v>
      </c>
      <c r="J367" s="176"/>
    </row>
    <row r="368" spans="1:10" ht="14.9" customHeight="1">
      <c r="A368" s="171">
        <v>3.8220000000000001</v>
      </c>
      <c r="B368" s="172" t="s">
        <v>668</v>
      </c>
      <c r="C368" s="172" t="s">
        <v>1826</v>
      </c>
      <c r="D368" s="173">
        <v>2</v>
      </c>
      <c r="E368" s="173">
        <v>20</v>
      </c>
      <c r="F368" s="173">
        <v>343</v>
      </c>
      <c r="G368" s="174">
        <f t="shared" si="10"/>
        <v>1.8580608000000001</v>
      </c>
      <c r="H368" s="174">
        <f t="shared" si="11"/>
        <v>9.7126785209999991</v>
      </c>
      <c r="I368" s="175" t="s">
        <v>1492</v>
      </c>
      <c r="J368" s="176"/>
    </row>
    <row r="369" spans="1:10" ht="14.9" customHeight="1">
      <c r="A369" s="171">
        <v>3.8220000000000001</v>
      </c>
      <c r="B369" s="172" t="s">
        <v>667</v>
      </c>
      <c r="C369" s="172" t="s">
        <v>1826</v>
      </c>
      <c r="D369" s="173">
        <v>4</v>
      </c>
      <c r="E369" s="173">
        <v>13</v>
      </c>
      <c r="F369" s="173">
        <v>645</v>
      </c>
      <c r="G369" s="174">
        <f t="shared" si="10"/>
        <v>1.2077395200000001</v>
      </c>
      <c r="H369" s="174">
        <f t="shared" si="11"/>
        <v>18.264366315</v>
      </c>
      <c r="I369" s="175" t="s">
        <v>1492</v>
      </c>
      <c r="J369" s="176"/>
    </row>
    <row r="370" spans="1:10" ht="14.9" customHeight="1">
      <c r="A370" s="171">
        <v>3.8220000000000001</v>
      </c>
      <c r="B370" s="172" t="s">
        <v>666</v>
      </c>
      <c r="C370" s="172" t="s">
        <v>1826</v>
      </c>
      <c r="D370" s="173">
        <v>4</v>
      </c>
      <c r="E370" s="173">
        <v>23</v>
      </c>
      <c r="F370" s="173">
        <v>867</v>
      </c>
      <c r="G370" s="174">
        <f t="shared" si="10"/>
        <v>2.1367699200000003</v>
      </c>
      <c r="H370" s="174">
        <f t="shared" si="11"/>
        <v>24.550706348999999</v>
      </c>
      <c r="I370" s="175" t="s">
        <v>1492</v>
      </c>
      <c r="J370" s="176"/>
    </row>
    <row r="371" spans="1:10" ht="14.9" customHeight="1">
      <c r="A371" s="171">
        <v>3.8220000000000001</v>
      </c>
      <c r="B371" s="172" t="s">
        <v>665</v>
      </c>
      <c r="C371" s="172" t="s">
        <v>1826</v>
      </c>
      <c r="D371" s="173">
        <v>4</v>
      </c>
      <c r="E371" s="173">
        <v>18</v>
      </c>
      <c r="F371" s="173">
        <v>622</v>
      </c>
      <c r="G371" s="174">
        <f t="shared" si="10"/>
        <v>1.6722547200000002</v>
      </c>
      <c r="H371" s="174">
        <f t="shared" si="11"/>
        <v>17.613078834</v>
      </c>
      <c r="I371" s="175" t="s">
        <v>1492</v>
      </c>
      <c r="J371" s="176"/>
    </row>
    <row r="372" spans="1:10" ht="14.9" customHeight="1">
      <c r="A372" s="171">
        <v>3.8220000000000001</v>
      </c>
      <c r="B372" s="172" t="s">
        <v>664</v>
      </c>
      <c r="C372" s="172" t="s">
        <v>1826</v>
      </c>
      <c r="D372" s="173">
        <v>4</v>
      </c>
      <c r="E372" s="173">
        <v>18</v>
      </c>
      <c r="F372" s="173">
        <v>625</v>
      </c>
      <c r="G372" s="174">
        <f t="shared" si="10"/>
        <v>1.6722547200000002</v>
      </c>
      <c r="H372" s="174">
        <f t="shared" si="11"/>
        <v>17.698029375000001</v>
      </c>
      <c r="I372" s="175" t="s">
        <v>1492</v>
      </c>
      <c r="J372" s="176"/>
    </row>
    <row r="373" spans="1:10" ht="14.9" customHeight="1">
      <c r="A373" s="171">
        <v>3.911</v>
      </c>
      <c r="B373" s="172" t="s">
        <v>597</v>
      </c>
      <c r="C373" s="172" t="s">
        <v>1828</v>
      </c>
      <c r="D373" s="173">
        <v>2</v>
      </c>
      <c r="E373" s="173">
        <v>4</v>
      </c>
      <c r="F373" s="173">
        <v>36</v>
      </c>
      <c r="G373" s="174">
        <f t="shared" si="10"/>
        <v>0.37161216000000002</v>
      </c>
      <c r="H373" s="174">
        <f t="shared" si="11"/>
        <v>1.0194064919999999</v>
      </c>
      <c r="I373" s="175" t="s">
        <v>1492</v>
      </c>
      <c r="J373" s="176"/>
    </row>
    <row r="374" spans="1:10" ht="14.9" customHeight="1">
      <c r="A374" s="171">
        <v>3.911</v>
      </c>
      <c r="B374" s="172" t="s">
        <v>605</v>
      </c>
      <c r="C374" s="172" t="s">
        <v>1828</v>
      </c>
      <c r="D374" s="173">
        <v>2</v>
      </c>
      <c r="E374" s="173">
        <v>4</v>
      </c>
      <c r="F374" s="173">
        <v>37</v>
      </c>
      <c r="G374" s="174">
        <f t="shared" si="10"/>
        <v>0.37161216000000002</v>
      </c>
      <c r="H374" s="174">
        <f t="shared" si="11"/>
        <v>1.047723339</v>
      </c>
      <c r="I374" s="175" t="s">
        <v>1492</v>
      </c>
      <c r="J374" s="176"/>
    </row>
    <row r="375" spans="1:10" ht="14.9" customHeight="1">
      <c r="A375" s="171">
        <v>3.911</v>
      </c>
      <c r="B375" s="172" t="s">
        <v>1829</v>
      </c>
      <c r="C375" s="172" t="s">
        <v>1830</v>
      </c>
      <c r="D375" s="173">
        <v>4</v>
      </c>
      <c r="E375" s="173">
        <v>0</v>
      </c>
      <c r="F375" s="173">
        <v>1613</v>
      </c>
      <c r="G375" s="174">
        <f t="shared" si="10"/>
        <v>0</v>
      </c>
      <c r="H375" s="174">
        <f t="shared" si="11"/>
        <v>45.675074211000002</v>
      </c>
      <c r="I375" s="175" t="s">
        <v>1492</v>
      </c>
      <c r="J375" s="176"/>
    </row>
    <row r="376" spans="1:10" ht="14.9" customHeight="1">
      <c r="A376" s="171">
        <v>3.911</v>
      </c>
      <c r="B376" s="172" t="s">
        <v>1831</v>
      </c>
      <c r="C376" s="172" t="s">
        <v>1832</v>
      </c>
      <c r="D376" s="173">
        <v>4</v>
      </c>
      <c r="E376" s="173">
        <v>0</v>
      </c>
      <c r="F376" s="173">
        <v>1613</v>
      </c>
      <c r="G376" s="174">
        <f t="shared" si="10"/>
        <v>0</v>
      </c>
      <c r="H376" s="174">
        <f t="shared" si="11"/>
        <v>45.675074211000002</v>
      </c>
      <c r="I376" s="175" t="s">
        <v>1492</v>
      </c>
      <c r="J376" s="176"/>
    </row>
    <row r="377" spans="1:10" ht="14.9" customHeight="1">
      <c r="A377" s="171">
        <v>3.911</v>
      </c>
      <c r="B377" s="172" t="s">
        <v>656</v>
      </c>
      <c r="C377" s="172" t="s">
        <v>1833</v>
      </c>
      <c r="D377" s="173">
        <v>4</v>
      </c>
      <c r="E377" s="173">
        <v>0</v>
      </c>
      <c r="F377" s="173">
        <v>3116</v>
      </c>
      <c r="G377" s="174">
        <f t="shared" si="10"/>
        <v>0</v>
      </c>
      <c r="H377" s="174">
        <f t="shared" si="11"/>
        <v>88.235295252</v>
      </c>
      <c r="I377" s="175" t="s">
        <v>1492</v>
      </c>
      <c r="J377" s="176"/>
    </row>
    <row r="378" spans="1:10" ht="14.9" customHeight="1">
      <c r="A378" s="171">
        <v>3.911</v>
      </c>
      <c r="B378" s="172" t="s">
        <v>630</v>
      </c>
      <c r="C378" s="172" t="s">
        <v>1834</v>
      </c>
      <c r="D378" s="173">
        <v>4</v>
      </c>
      <c r="E378" s="173">
        <v>0</v>
      </c>
      <c r="F378" s="173">
        <v>2829</v>
      </c>
      <c r="G378" s="174">
        <f t="shared" si="10"/>
        <v>0</v>
      </c>
      <c r="H378" s="174">
        <f t="shared" si="11"/>
        <v>80.108360163</v>
      </c>
      <c r="I378" s="175" t="s">
        <v>1492</v>
      </c>
      <c r="J378" s="176"/>
    </row>
    <row r="379" spans="1:10" ht="14.9" customHeight="1">
      <c r="A379" s="171">
        <v>3.911</v>
      </c>
      <c r="B379" s="172" t="s">
        <v>610</v>
      </c>
      <c r="C379" s="172" t="s">
        <v>1835</v>
      </c>
      <c r="D379" s="173">
        <v>4</v>
      </c>
      <c r="E379" s="173">
        <v>0</v>
      </c>
      <c r="F379" s="173">
        <v>255</v>
      </c>
      <c r="G379" s="174">
        <f t="shared" si="10"/>
        <v>0</v>
      </c>
      <c r="H379" s="174">
        <f t="shared" si="11"/>
        <v>7.2207959849999996</v>
      </c>
      <c r="I379" s="175" t="s">
        <v>1492</v>
      </c>
      <c r="J379" s="176"/>
    </row>
    <row r="380" spans="1:10" ht="14.9" customHeight="1">
      <c r="A380" s="171">
        <v>3.911</v>
      </c>
      <c r="B380" s="172" t="s">
        <v>608</v>
      </c>
      <c r="C380" s="172" t="s">
        <v>1836</v>
      </c>
      <c r="D380" s="173">
        <v>4</v>
      </c>
      <c r="E380" s="173">
        <v>0</v>
      </c>
      <c r="F380" s="173">
        <v>255</v>
      </c>
      <c r="G380" s="174">
        <f t="shared" si="10"/>
        <v>0</v>
      </c>
      <c r="H380" s="174">
        <f t="shared" si="11"/>
        <v>7.2207959849999996</v>
      </c>
      <c r="I380" s="175" t="s">
        <v>1492</v>
      </c>
      <c r="J380" s="176"/>
    </row>
    <row r="381" spans="1:10" ht="14.9" customHeight="1">
      <c r="A381" s="171">
        <v>3.911</v>
      </c>
      <c r="B381" s="172" t="s">
        <v>1837</v>
      </c>
      <c r="C381" s="172" t="s">
        <v>1838</v>
      </c>
      <c r="D381" s="173">
        <v>5</v>
      </c>
      <c r="E381" s="173">
        <v>0</v>
      </c>
      <c r="F381" s="180">
        <v>1880</v>
      </c>
      <c r="G381" s="174">
        <f t="shared" si="10"/>
        <v>0</v>
      </c>
      <c r="H381" s="174">
        <f t="shared" si="11"/>
        <v>53.235672359999995</v>
      </c>
      <c r="I381" s="175" t="s">
        <v>1492</v>
      </c>
      <c r="J381" s="176"/>
    </row>
    <row r="382" spans="1:10" ht="14.9" customHeight="1">
      <c r="A382" s="171">
        <v>3.911</v>
      </c>
      <c r="B382" s="172" t="s">
        <v>1839</v>
      </c>
      <c r="C382" s="172" t="s">
        <v>1838</v>
      </c>
      <c r="D382" s="173">
        <v>5</v>
      </c>
      <c r="E382" s="173">
        <v>0</v>
      </c>
      <c r="F382" s="180">
        <v>2142</v>
      </c>
      <c r="G382" s="174">
        <f t="shared" si="10"/>
        <v>0</v>
      </c>
      <c r="H382" s="174">
        <f t="shared" si="11"/>
        <v>60.654686273999999</v>
      </c>
      <c r="I382" s="175" t="s">
        <v>1492</v>
      </c>
      <c r="J382" s="176"/>
    </row>
    <row r="383" spans="1:10" ht="14.9" customHeight="1">
      <c r="A383" s="171">
        <v>3.911</v>
      </c>
      <c r="B383" s="172" t="s">
        <v>1840</v>
      </c>
      <c r="C383" s="172" t="s">
        <v>1841</v>
      </c>
      <c r="D383" s="173">
        <v>5</v>
      </c>
      <c r="E383" s="173">
        <v>0</v>
      </c>
      <c r="F383" s="180">
        <v>2194</v>
      </c>
      <c r="G383" s="174">
        <f t="shared" si="10"/>
        <v>0</v>
      </c>
      <c r="H383" s="174">
        <f t="shared" si="11"/>
        <v>62.127162317999996</v>
      </c>
      <c r="I383" s="175" t="s">
        <v>1492</v>
      </c>
      <c r="J383" s="176"/>
    </row>
    <row r="384" spans="1:10" ht="14.9" customHeight="1">
      <c r="A384" s="171">
        <v>3.911</v>
      </c>
      <c r="B384" s="172" t="s">
        <v>641</v>
      </c>
      <c r="C384" s="172" t="s">
        <v>1838</v>
      </c>
      <c r="D384" s="173">
        <v>5</v>
      </c>
      <c r="E384" s="173">
        <v>0</v>
      </c>
      <c r="F384" s="180">
        <v>2544</v>
      </c>
      <c r="G384" s="174">
        <f t="shared" si="10"/>
        <v>0</v>
      </c>
      <c r="H384" s="174">
        <f t="shared" si="11"/>
        <v>72.038058767999999</v>
      </c>
      <c r="I384" s="175" t="s">
        <v>1492</v>
      </c>
      <c r="J384" s="176"/>
    </row>
    <row r="385" spans="1:10" ht="14.9" customHeight="1">
      <c r="A385" s="171">
        <v>3.911</v>
      </c>
      <c r="B385" s="172" t="s">
        <v>637</v>
      </c>
      <c r="C385" s="172" t="s">
        <v>1841</v>
      </c>
      <c r="D385" s="173">
        <v>5</v>
      </c>
      <c r="E385" s="173">
        <v>0</v>
      </c>
      <c r="F385" s="180">
        <v>2662</v>
      </c>
      <c r="G385" s="174">
        <f t="shared" si="10"/>
        <v>0</v>
      </c>
      <c r="H385" s="174">
        <f t="shared" si="11"/>
        <v>75.379446713999997</v>
      </c>
      <c r="I385" s="175" t="s">
        <v>1492</v>
      </c>
      <c r="J385" s="176"/>
    </row>
    <row r="386" spans="1:10" ht="14.9" customHeight="1">
      <c r="A386" s="171">
        <v>3.911</v>
      </c>
      <c r="B386" s="172" t="s">
        <v>640</v>
      </c>
      <c r="C386" s="172" t="s">
        <v>1838</v>
      </c>
      <c r="D386" s="173">
        <v>5</v>
      </c>
      <c r="E386" s="173">
        <v>0</v>
      </c>
      <c r="F386" s="180">
        <v>2104</v>
      </c>
      <c r="G386" s="174">
        <f t="shared" si="10"/>
        <v>0</v>
      </c>
      <c r="H386" s="174">
        <f t="shared" si="11"/>
        <v>59.578646087999999</v>
      </c>
      <c r="I386" s="175" t="s">
        <v>1492</v>
      </c>
      <c r="J386" s="176"/>
    </row>
    <row r="387" spans="1:10" ht="14.9" customHeight="1">
      <c r="A387" s="171">
        <v>3.911</v>
      </c>
      <c r="B387" s="172" t="s">
        <v>636</v>
      </c>
      <c r="C387" s="172" t="s">
        <v>1841</v>
      </c>
      <c r="D387" s="173">
        <v>5</v>
      </c>
      <c r="E387" s="173">
        <v>0</v>
      </c>
      <c r="F387" s="180">
        <v>2871</v>
      </c>
      <c r="G387" s="174">
        <f t="shared" si="10"/>
        <v>0</v>
      </c>
      <c r="H387" s="174">
        <f t="shared" si="11"/>
        <v>81.297667736999998</v>
      </c>
      <c r="I387" s="175" t="s">
        <v>1492</v>
      </c>
      <c r="J387" s="176"/>
    </row>
    <row r="388" spans="1:10" ht="14.9" customHeight="1">
      <c r="A388" s="171">
        <v>3.911</v>
      </c>
      <c r="B388" s="172" t="s">
        <v>616</v>
      </c>
      <c r="C388" s="172" t="s">
        <v>1842</v>
      </c>
      <c r="D388" s="173">
        <v>5</v>
      </c>
      <c r="E388" s="173">
        <v>0</v>
      </c>
      <c r="F388" s="180">
        <v>294</v>
      </c>
      <c r="G388" s="174">
        <f t="shared" si="10"/>
        <v>0</v>
      </c>
      <c r="H388" s="174">
        <f t="shared" si="11"/>
        <v>8.325153018</v>
      </c>
      <c r="I388" s="175" t="s">
        <v>1492</v>
      </c>
      <c r="J388" s="176"/>
    </row>
    <row r="389" spans="1:10" ht="14.9" customHeight="1">
      <c r="A389" s="171">
        <v>3.911</v>
      </c>
      <c r="B389" s="172" t="s">
        <v>618</v>
      </c>
      <c r="C389" s="172" t="s">
        <v>1843</v>
      </c>
      <c r="D389" s="173">
        <v>5</v>
      </c>
      <c r="E389" s="173">
        <v>0</v>
      </c>
      <c r="F389" s="180">
        <v>474</v>
      </c>
      <c r="G389" s="174">
        <f t="shared" ref="G389:G452" si="12">E389*0.09290304</f>
        <v>0</v>
      </c>
      <c r="H389" s="174">
        <f t="shared" ref="H389:H452" si="13">F389*0.028316847</f>
        <v>13.422185477999999</v>
      </c>
      <c r="I389" s="175" t="s">
        <v>1492</v>
      </c>
      <c r="J389" s="176"/>
    </row>
    <row r="390" spans="1:10" ht="14.9" customHeight="1">
      <c r="A390" s="171">
        <v>3.911</v>
      </c>
      <c r="B390" s="172" t="s">
        <v>634</v>
      </c>
      <c r="C390" s="172" t="s">
        <v>1844</v>
      </c>
      <c r="D390" s="173">
        <v>5</v>
      </c>
      <c r="E390" s="173">
        <v>0</v>
      </c>
      <c r="F390" s="180">
        <v>2346</v>
      </c>
      <c r="G390" s="174">
        <f t="shared" si="12"/>
        <v>0</v>
      </c>
      <c r="H390" s="174">
        <f t="shared" si="13"/>
        <v>66.431323062000004</v>
      </c>
      <c r="I390" s="175" t="s">
        <v>1492</v>
      </c>
      <c r="J390" s="176"/>
    </row>
    <row r="391" spans="1:10" ht="14.9" customHeight="1">
      <c r="A391" s="171">
        <v>3.911</v>
      </c>
      <c r="B391" s="172" t="s">
        <v>654</v>
      </c>
      <c r="C391" s="172" t="s">
        <v>1845</v>
      </c>
      <c r="D391" s="173">
        <v>5</v>
      </c>
      <c r="E391" s="173">
        <v>0</v>
      </c>
      <c r="F391" s="180">
        <v>2329</v>
      </c>
      <c r="G391" s="174">
        <f t="shared" si="12"/>
        <v>0</v>
      </c>
      <c r="H391" s="174">
        <f t="shared" si="13"/>
        <v>65.949936663000003</v>
      </c>
      <c r="I391" s="175" t="s">
        <v>1492</v>
      </c>
      <c r="J391" s="176"/>
    </row>
    <row r="392" spans="1:10" ht="14.9" customHeight="1">
      <c r="A392" s="171">
        <v>3.911</v>
      </c>
      <c r="B392" s="172" t="s">
        <v>614</v>
      </c>
      <c r="C392" s="172" t="s">
        <v>1846</v>
      </c>
      <c r="D392" s="173">
        <v>5</v>
      </c>
      <c r="E392" s="173">
        <v>0</v>
      </c>
      <c r="F392" s="180">
        <v>202</v>
      </c>
      <c r="G392" s="174">
        <f t="shared" si="12"/>
        <v>0</v>
      </c>
      <c r="H392" s="174">
        <f t="shared" si="13"/>
        <v>5.720003094</v>
      </c>
      <c r="I392" s="175" t="s">
        <v>1492</v>
      </c>
      <c r="J392" s="176"/>
    </row>
    <row r="393" spans="1:10" ht="14.9" customHeight="1">
      <c r="A393" s="171">
        <v>3.911</v>
      </c>
      <c r="B393" s="172" t="s">
        <v>612</v>
      </c>
      <c r="C393" s="172" t="s">
        <v>1847</v>
      </c>
      <c r="D393" s="173">
        <v>5</v>
      </c>
      <c r="E393" s="173">
        <v>0</v>
      </c>
      <c r="F393" s="180">
        <v>303</v>
      </c>
      <c r="G393" s="174">
        <f t="shared" si="12"/>
        <v>0</v>
      </c>
      <c r="H393" s="174">
        <f t="shared" si="13"/>
        <v>8.5800046410000004</v>
      </c>
      <c r="I393" s="175" t="s">
        <v>1492</v>
      </c>
      <c r="J393" s="176"/>
    </row>
    <row r="394" spans="1:10" ht="14.9" customHeight="1">
      <c r="A394" s="171">
        <v>3.911</v>
      </c>
      <c r="B394" s="172" t="s">
        <v>633</v>
      </c>
      <c r="C394" s="172" t="s">
        <v>1844</v>
      </c>
      <c r="D394" s="173">
        <v>5</v>
      </c>
      <c r="E394" s="173">
        <v>0</v>
      </c>
      <c r="F394" s="180">
        <v>2808</v>
      </c>
      <c r="G394" s="174">
        <f t="shared" si="12"/>
        <v>0</v>
      </c>
      <c r="H394" s="174">
        <f t="shared" si="13"/>
        <v>79.513706376000002</v>
      </c>
      <c r="I394" s="175" t="s">
        <v>1492</v>
      </c>
      <c r="J394" s="176"/>
    </row>
    <row r="395" spans="1:10" ht="14.9" customHeight="1">
      <c r="A395" s="171">
        <v>3.911</v>
      </c>
      <c r="B395" s="172" t="s">
        <v>629</v>
      </c>
      <c r="C395" s="172" t="s">
        <v>1834</v>
      </c>
      <c r="D395" s="173">
        <v>5</v>
      </c>
      <c r="E395" s="173">
        <v>0</v>
      </c>
      <c r="F395" s="180">
        <v>2020</v>
      </c>
      <c r="G395" s="174">
        <f t="shared" si="12"/>
        <v>0</v>
      </c>
      <c r="H395" s="174">
        <f t="shared" si="13"/>
        <v>57.200030939999998</v>
      </c>
      <c r="I395" s="175" t="s">
        <v>1492</v>
      </c>
      <c r="J395" s="176"/>
    </row>
    <row r="396" spans="1:10" ht="14.9" customHeight="1">
      <c r="A396" s="171">
        <v>3.911</v>
      </c>
      <c r="B396" s="172" t="s">
        <v>632</v>
      </c>
      <c r="C396" s="172" t="s">
        <v>1844</v>
      </c>
      <c r="D396" s="173">
        <v>5</v>
      </c>
      <c r="E396" s="173">
        <v>0</v>
      </c>
      <c r="F396" s="180">
        <v>1232</v>
      </c>
      <c r="G396" s="174">
        <f t="shared" si="12"/>
        <v>0</v>
      </c>
      <c r="H396" s="174">
        <f t="shared" si="13"/>
        <v>34.886355504000001</v>
      </c>
      <c r="I396" s="175" t="s">
        <v>1492</v>
      </c>
      <c r="J396" s="176"/>
    </row>
    <row r="397" spans="1:10" ht="14.9" customHeight="1">
      <c r="A397" s="171">
        <v>3.911</v>
      </c>
      <c r="B397" s="172" t="s">
        <v>628</v>
      </c>
      <c r="C397" s="172" t="s">
        <v>1834</v>
      </c>
      <c r="D397" s="173">
        <v>5</v>
      </c>
      <c r="E397" s="173">
        <v>0</v>
      </c>
      <c r="F397" s="180">
        <v>1232</v>
      </c>
      <c r="G397" s="174">
        <f t="shared" si="12"/>
        <v>0</v>
      </c>
      <c r="H397" s="174">
        <f t="shared" si="13"/>
        <v>34.886355504000001</v>
      </c>
      <c r="I397" s="175" t="s">
        <v>1492</v>
      </c>
      <c r="J397" s="176"/>
    </row>
    <row r="398" spans="1:10" ht="14.9" customHeight="1">
      <c r="A398" s="177">
        <v>3.911</v>
      </c>
      <c r="B398" s="178" t="s">
        <v>652</v>
      </c>
      <c r="C398" s="178" t="s">
        <v>1848</v>
      </c>
      <c r="D398" s="173">
        <v>5</v>
      </c>
      <c r="E398" s="180">
        <v>0</v>
      </c>
      <c r="F398" s="180">
        <v>3105</v>
      </c>
      <c r="G398" s="174">
        <f t="shared" si="12"/>
        <v>0</v>
      </c>
      <c r="H398" s="174">
        <f t="shared" si="13"/>
        <v>87.923809934999994</v>
      </c>
      <c r="I398" s="175" t="s">
        <v>1492</v>
      </c>
      <c r="J398" s="176"/>
    </row>
    <row r="399" spans="1:10" ht="14.9" customHeight="1">
      <c r="A399" s="177">
        <v>3.911</v>
      </c>
      <c r="B399" s="178" t="s">
        <v>650</v>
      </c>
      <c r="C399" s="178" t="s">
        <v>1849</v>
      </c>
      <c r="D399" s="173">
        <v>5</v>
      </c>
      <c r="E399" s="180">
        <v>0</v>
      </c>
      <c r="F399" s="180">
        <v>3067</v>
      </c>
      <c r="G399" s="174">
        <f t="shared" si="12"/>
        <v>0</v>
      </c>
      <c r="H399" s="174">
        <f t="shared" si="13"/>
        <v>86.847769748999994</v>
      </c>
      <c r="I399" s="175" t="s">
        <v>1492</v>
      </c>
      <c r="J399" s="176"/>
    </row>
    <row r="400" spans="1:10" ht="14.9" customHeight="1">
      <c r="A400" s="177">
        <v>3.911</v>
      </c>
      <c r="B400" s="178" t="s">
        <v>626</v>
      </c>
      <c r="C400" s="178" t="s">
        <v>1850</v>
      </c>
      <c r="D400" s="173">
        <v>5</v>
      </c>
      <c r="E400" s="180">
        <v>0</v>
      </c>
      <c r="F400" s="180">
        <v>5159</v>
      </c>
      <c r="G400" s="174">
        <f t="shared" si="12"/>
        <v>0</v>
      </c>
      <c r="H400" s="174">
        <f t="shared" si="13"/>
        <v>146.08661367299999</v>
      </c>
      <c r="I400" s="175" t="s">
        <v>1492</v>
      </c>
      <c r="J400" s="176"/>
    </row>
    <row r="401" spans="1:10" ht="14.9" customHeight="1">
      <c r="A401" s="177">
        <v>3.911</v>
      </c>
      <c r="B401" s="178" t="s">
        <v>624</v>
      </c>
      <c r="C401" s="178" t="s">
        <v>1851</v>
      </c>
      <c r="D401" s="173">
        <v>5</v>
      </c>
      <c r="E401" s="180">
        <v>0</v>
      </c>
      <c r="F401" s="180">
        <v>4421</v>
      </c>
      <c r="G401" s="174">
        <f t="shared" si="12"/>
        <v>0</v>
      </c>
      <c r="H401" s="174">
        <f t="shared" si="13"/>
        <v>125.188780587</v>
      </c>
      <c r="I401" s="175" t="s">
        <v>1492</v>
      </c>
      <c r="J401" s="176"/>
    </row>
    <row r="402" spans="1:10" ht="14.9" customHeight="1">
      <c r="A402" s="171">
        <v>3.9119999999999999</v>
      </c>
      <c r="B402" s="172" t="s">
        <v>600</v>
      </c>
      <c r="C402" s="172" t="s">
        <v>1852</v>
      </c>
      <c r="D402" s="173">
        <v>1</v>
      </c>
      <c r="E402" s="180">
        <v>20</v>
      </c>
      <c r="F402" s="180">
        <v>186</v>
      </c>
      <c r="G402" s="174">
        <f t="shared" si="12"/>
        <v>1.8580608000000001</v>
      </c>
      <c r="H402" s="174">
        <f t="shared" si="13"/>
        <v>5.2669335419999994</v>
      </c>
      <c r="I402" s="175" t="s">
        <v>1492</v>
      </c>
      <c r="J402" s="176"/>
    </row>
    <row r="403" spans="1:10" ht="14.9" customHeight="1">
      <c r="A403" s="171">
        <v>3.9119999999999999</v>
      </c>
      <c r="B403" s="172" t="s">
        <v>648</v>
      </c>
      <c r="C403" s="172" t="s">
        <v>1853</v>
      </c>
      <c r="D403" s="173">
        <v>4</v>
      </c>
      <c r="E403" s="173">
        <v>0</v>
      </c>
      <c r="F403" s="173">
        <v>3088</v>
      </c>
      <c r="G403" s="174">
        <f t="shared" si="12"/>
        <v>0</v>
      </c>
      <c r="H403" s="174">
        <f t="shared" si="13"/>
        <v>87.442423535999993</v>
      </c>
      <c r="I403" s="175" t="s">
        <v>1492</v>
      </c>
      <c r="J403" s="176"/>
    </row>
    <row r="404" spans="1:10" ht="14.9" customHeight="1">
      <c r="A404" s="171">
        <v>3.9119999999999999</v>
      </c>
      <c r="B404" s="172" t="s">
        <v>647</v>
      </c>
      <c r="C404" s="172" t="s">
        <v>1853</v>
      </c>
      <c r="D404" s="173">
        <v>4</v>
      </c>
      <c r="E404" s="173">
        <v>0</v>
      </c>
      <c r="F404" s="173">
        <v>2427</v>
      </c>
      <c r="G404" s="174">
        <f t="shared" si="12"/>
        <v>0</v>
      </c>
      <c r="H404" s="174">
        <f t="shared" si="13"/>
        <v>68.724987669000001</v>
      </c>
      <c r="I404" s="175" t="s">
        <v>1492</v>
      </c>
      <c r="J404" s="176"/>
    </row>
    <row r="405" spans="1:10" ht="14.9" customHeight="1">
      <c r="A405" s="171">
        <v>3.9119999999999999</v>
      </c>
      <c r="B405" s="172" t="s">
        <v>646</v>
      </c>
      <c r="C405" s="172" t="s">
        <v>1853</v>
      </c>
      <c r="D405" s="173">
        <v>4</v>
      </c>
      <c r="E405" s="173">
        <v>0</v>
      </c>
      <c r="F405" s="173">
        <v>2430</v>
      </c>
      <c r="G405" s="174">
        <f t="shared" si="12"/>
        <v>0</v>
      </c>
      <c r="H405" s="174">
        <f t="shared" si="13"/>
        <v>68.809938209999999</v>
      </c>
      <c r="I405" s="175" t="s">
        <v>1492</v>
      </c>
      <c r="J405" s="176"/>
    </row>
    <row r="406" spans="1:10" ht="14.9" customHeight="1">
      <c r="A406" s="171">
        <v>3.9119999999999999</v>
      </c>
      <c r="B406" s="172" t="s">
        <v>554</v>
      </c>
      <c r="C406" s="172" t="s">
        <v>1854</v>
      </c>
      <c r="D406" s="173">
        <v>4</v>
      </c>
      <c r="E406" s="173">
        <v>0</v>
      </c>
      <c r="F406" s="173">
        <v>37</v>
      </c>
      <c r="G406" s="174">
        <f t="shared" si="12"/>
        <v>0</v>
      </c>
      <c r="H406" s="174">
        <f t="shared" si="13"/>
        <v>1.047723339</v>
      </c>
      <c r="I406" s="175" t="s">
        <v>1492</v>
      </c>
      <c r="J406" s="176"/>
    </row>
    <row r="407" spans="1:10" ht="14.9" customHeight="1">
      <c r="A407" s="171">
        <v>3.9119999999999999</v>
      </c>
      <c r="B407" s="172" t="s">
        <v>553</v>
      </c>
      <c r="C407" s="172" t="s">
        <v>1854</v>
      </c>
      <c r="D407" s="173">
        <v>5</v>
      </c>
      <c r="E407" s="173">
        <v>0</v>
      </c>
      <c r="F407" s="180">
        <v>76</v>
      </c>
      <c r="G407" s="174">
        <f t="shared" si="12"/>
        <v>0</v>
      </c>
      <c r="H407" s="174">
        <f t="shared" si="13"/>
        <v>2.1520803719999999</v>
      </c>
      <c r="I407" s="175" t="s">
        <v>1492</v>
      </c>
      <c r="J407" s="176"/>
    </row>
    <row r="408" spans="1:10" ht="14.9" customHeight="1">
      <c r="A408" s="171">
        <v>3.9119999999999999</v>
      </c>
      <c r="B408" s="172" t="s">
        <v>1855</v>
      </c>
      <c r="C408" s="172" t="s">
        <v>1856</v>
      </c>
      <c r="D408" s="173">
        <v>5</v>
      </c>
      <c r="E408" s="173">
        <v>0</v>
      </c>
      <c r="F408" s="180">
        <v>80</v>
      </c>
      <c r="G408" s="174">
        <f t="shared" si="12"/>
        <v>0</v>
      </c>
      <c r="H408" s="174">
        <f t="shared" si="13"/>
        <v>2.26534776</v>
      </c>
      <c r="I408" s="175" t="s">
        <v>1492</v>
      </c>
      <c r="J408" s="176"/>
    </row>
    <row r="409" spans="1:10" ht="14.9" customHeight="1">
      <c r="A409" s="171">
        <v>3.9119999999999999</v>
      </c>
      <c r="B409" s="172" t="s">
        <v>645</v>
      </c>
      <c r="C409" s="172" t="s">
        <v>1853</v>
      </c>
      <c r="D409" s="173">
        <v>5</v>
      </c>
      <c r="E409" s="173">
        <v>0</v>
      </c>
      <c r="F409" s="180">
        <v>2790</v>
      </c>
      <c r="G409" s="174">
        <f t="shared" si="12"/>
        <v>0</v>
      </c>
      <c r="H409" s="174">
        <f t="shared" si="13"/>
        <v>79.004003130000001</v>
      </c>
      <c r="I409" s="175" t="s">
        <v>1492</v>
      </c>
      <c r="J409" s="176"/>
    </row>
    <row r="410" spans="1:10" ht="14.9" customHeight="1">
      <c r="A410" s="171">
        <v>3.9129999999999998</v>
      </c>
      <c r="B410" s="172" t="s">
        <v>594</v>
      </c>
      <c r="C410" s="172" t="s">
        <v>1857</v>
      </c>
      <c r="D410" s="173">
        <v>3</v>
      </c>
      <c r="E410" s="173">
        <v>0</v>
      </c>
      <c r="F410" s="173">
        <v>187</v>
      </c>
      <c r="G410" s="174">
        <f t="shared" si="12"/>
        <v>0</v>
      </c>
      <c r="H410" s="174">
        <f t="shared" si="13"/>
        <v>5.2952503889999996</v>
      </c>
      <c r="I410" s="175" t="s">
        <v>1492</v>
      </c>
      <c r="J410" s="176"/>
    </row>
    <row r="411" spans="1:10" ht="14.9" customHeight="1">
      <c r="A411" s="171">
        <v>3.9129999999999998</v>
      </c>
      <c r="B411" s="172" t="s">
        <v>593</v>
      </c>
      <c r="C411" s="172" t="s">
        <v>1857</v>
      </c>
      <c r="D411" s="173">
        <v>3</v>
      </c>
      <c r="E411" s="173">
        <v>0</v>
      </c>
      <c r="F411" s="173">
        <v>193</v>
      </c>
      <c r="G411" s="174">
        <f t="shared" si="12"/>
        <v>0</v>
      </c>
      <c r="H411" s="174">
        <f t="shared" si="13"/>
        <v>5.4651514709999995</v>
      </c>
      <c r="I411" s="175" t="s">
        <v>1492</v>
      </c>
      <c r="J411" s="176"/>
    </row>
    <row r="412" spans="1:10" ht="14.9" customHeight="1">
      <c r="A412" s="171">
        <v>3.9129999999999998</v>
      </c>
      <c r="B412" s="172" t="s">
        <v>591</v>
      </c>
      <c r="C412" s="172" t="s">
        <v>1857</v>
      </c>
      <c r="D412" s="173">
        <v>3</v>
      </c>
      <c r="E412" s="173">
        <v>0</v>
      </c>
      <c r="F412" s="173">
        <v>189</v>
      </c>
      <c r="G412" s="174">
        <f t="shared" si="12"/>
        <v>0</v>
      </c>
      <c r="H412" s="174">
        <f t="shared" si="13"/>
        <v>5.3518840829999998</v>
      </c>
      <c r="I412" s="175" t="s">
        <v>1492</v>
      </c>
      <c r="J412" s="176"/>
    </row>
    <row r="413" spans="1:10" ht="14.9" customHeight="1">
      <c r="A413" s="171">
        <v>3.9129999999999998</v>
      </c>
      <c r="B413" s="172" t="s">
        <v>584</v>
      </c>
      <c r="C413" s="172" t="s">
        <v>1858</v>
      </c>
      <c r="D413" s="173">
        <v>3</v>
      </c>
      <c r="E413" s="173">
        <v>0</v>
      </c>
      <c r="F413" s="173">
        <v>177</v>
      </c>
      <c r="G413" s="174">
        <f t="shared" si="12"/>
        <v>0</v>
      </c>
      <c r="H413" s="174">
        <f t="shared" si="13"/>
        <v>5.0120819189999999</v>
      </c>
      <c r="I413" s="175" t="s">
        <v>1492</v>
      </c>
      <c r="J413" s="176"/>
    </row>
    <row r="414" spans="1:10" ht="14.9" customHeight="1">
      <c r="A414" s="171">
        <v>3.9129999999999998</v>
      </c>
      <c r="B414" s="172" t="s">
        <v>583</v>
      </c>
      <c r="C414" s="172" t="s">
        <v>1858</v>
      </c>
      <c r="D414" s="173">
        <v>3</v>
      </c>
      <c r="E414" s="173">
        <v>0</v>
      </c>
      <c r="F414" s="173">
        <v>183</v>
      </c>
      <c r="G414" s="174">
        <f t="shared" si="12"/>
        <v>0</v>
      </c>
      <c r="H414" s="174">
        <f t="shared" si="13"/>
        <v>5.1819830009999999</v>
      </c>
      <c r="I414" s="175" t="s">
        <v>1492</v>
      </c>
      <c r="J414" s="176"/>
    </row>
    <row r="415" spans="1:10" ht="14.9" customHeight="1">
      <c r="A415" s="171">
        <v>3.9129999999999998</v>
      </c>
      <c r="B415" s="172" t="s">
        <v>582</v>
      </c>
      <c r="C415" s="172" t="s">
        <v>1858</v>
      </c>
      <c r="D415" s="173">
        <v>3</v>
      </c>
      <c r="E415" s="173">
        <v>0</v>
      </c>
      <c r="F415" s="173">
        <v>161</v>
      </c>
      <c r="G415" s="174">
        <f t="shared" si="12"/>
        <v>0</v>
      </c>
      <c r="H415" s="174">
        <f t="shared" si="13"/>
        <v>4.5590123670000002</v>
      </c>
      <c r="I415" s="175" t="s">
        <v>1492</v>
      </c>
      <c r="J415" s="176"/>
    </row>
    <row r="416" spans="1:10" ht="14.9" customHeight="1">
      <c r="A416" s="171">
        <v>3.9129999999999998</v>
      </c>
      <c r="B416" s="172" t="s">
        <v>581</v>
      </c>
      <c r="C416" s="172" t="s">
        <v>1858</v>
      </c>
      <c r="D416" s="173">
        <v>3</v>
      </c>
      <c r="E416" s="173">
        <v>0</v>
      </c>
      <c r="F416" s="173">
        <v>160</v>
      </c>
      <c r="G416" s="174">
        <f t="shared" si="12"/>
        <v>0</v>
      </c>
      <c r="H416" s="174">
        <f t="shared" si="13"/>
        <v>4.5306955200000001</v>
      </c>
      <c r="I416" s="175" t="s">
        <v>1492</v>
      </c>
      <c r="J416" s="176"/>
    </row>
    <row r="417" spans="1:10" ht="14.9" customHeight="1">
      <c r="A417" s="171">
        <v>3.9129999999999998</v>
      </c>
      <c r="B417" s="172" t="s">
        <v>590</v>
      </c>
      <c r="C417" s="172" t="s">
        <v>1857</v>
      </c>
      <c r="D417" s="173">
        <v>3</v>
      </c>
      <c r="E417" s="173">
        <v>0</v>
      </c>
      <c r="F417" s="173">
        <v>158</v>
      </c>
      <c r="G417" s="174">
        <f t="shared" si="12"/>
        <v>0</v>
      </c>
      <c r="H417" s="174">
        <f t="shared" si="13"/>
        <v>4.4740618259999998</v>
      </c>
      <c r="I417" s="175" t="s">
        <v>1492</v>
      </c>
      <c r="J417" s="176"/>
    </row>
    <row r="418" spans="1:10" ht="14.9" customHeight="1">
      <c r="A418" s="171">
        <v>3.9129999999999998</v>
      </c>
      <c r="B418" s="172" t="s">
        <v>589</v>
      </c>
      <c r="C418" s="172" t="s">
        <v>1857</v>
      </c>
      <c r="D418" s="173">
        <v>3</v>
      </c>
      <c r="E418" s="173">
        <v>0</v>
      </c>
      <c r="F418" s="173">
        <v>155</v>
      </c>
      <c r="G418" s="174">
        <f t="shared" si="12"/>
        <v>0</v>
      </c>
      <c r="H418" s="174">
        <f t="shared" si="13"/>
        <v>4.3891112850000003</v>
      </c>
      <c r="I418" s="175" t="s">
        <v>1492</v>
      </c>
      <c r="J418" s="176"/>
    </row>
    <row r="419" spans="1:10" ht="14.9" customHeight="1">
      <c r="A419" s="171">
        <v>3.9129999999999998</v>
      </c>
      <c r="B419" s="172" t="s">
        <v>587</v>
      </c>
      <c r="C419" s="172" t="s">
        <v>1857</v>
      </c>
      <c r="D419" s="173">
        <v>3</v>
      </c>
      <c r="E419" s="173">
        <v>0</v>
      </c>
      <c r="F419" s="173">
        <v>167</v>
      </c>
      <c r="G419" s="174">
        <f t="shared" si="12"/>
        <v>0</v>
      </c>
      <c r="H419" s="174">
        <f t="shared" si="13"/>
        <v>4.7289134490000002</v>
      </c>
      <c r="I419" s="175" t="s">
        <v>1492</v>
      </c>
      <c r="J419" s="176"/>
    </row>
    <row r="420" spans="1:10" ht="14.9" customHeight="1">
      <c r="A420" s="171">
        <v>3.92</v>
      </c>
      <c r="B420" s="172" t="s">
        <v>574</v>
      </c>
      <c r="C420" s="172" t="s">
        <v>1859</v>
      </c>
      <c r="D420" s="173">
        <v>4</v>
      </c>
      <c r="E420" s="173">
        <v>28</v>
      </c>
      <c r="F420" s="173">
        <v>1979</v>
      </c>
      <c r="G420" s="174">
        <f t="shared" si="12"/>
        <v>2.60128512</v>
      </c>
      <c r="H420" s="174">
        <f t="shared" si="13"/>
        <v>56.039040213</v>
      </c>
      <c r="I420" s="175" t="s">
        <v>1492</v>
      </c>
      <c r="J420" s="176"/>
    </row>
    <row r="421" spans="1:10" ht="14.9" customHeight="1">
      <c r="A421" s="171">
        <v>3.93</v>
      </c>
      <c r="B421" s="172" t="s">
        <v>571</v>
      </c>
      <c r="C421" s="172" t="s">
        <v>1860</v>
      </c>
      <c r="D421" s="173">
        <v>4</v>
      </c>
      <c r="E421" s="173">
        <v>0</v>
      </c>
      <c r="F421" s="173">
        <v>527</v>
      </c>
      <c r="G421" s="174">
        <f t="shared" si="12"/>
        <v>0</v>
      </c>
      <c r="H421" s="174">
        <f t="shared" si="13"/>
        <v>14.922978368999999</v>
      </c>
      <c r="I421" s="175" t="s">
        <v>1492</v>
      </c>
      <c r="J421" s="176"/>
    </row>
    <row r="422" spans="1:10" ht="14.9" customHeight="1">
      <c r="A422" s="171">
        <v>3.93</v>
      </c>
      <c r="B422" s="172" t="s">
        <v>570</v>
      </c>
      <c r="C422" s="172" t="s">
        <v>1860</v>
      </c>
      <c r="D422" s="173">
        <v>4</v>
      </c>
      <c r="E422" s="173">
        <v>0</v>
      </c>
      <c r="F422" s="173">
        <v>527</v>
      </c>
      <c r="G422" s="174">
        <f t="shared" si="12"/>
        <v>0</v>
      </c>
      <c r="H422" s="174">
        <f t="shared" si="13"/>
        <v>14.922978368999999</v>
      </c>
      <c r="I422" s="175" t="s">
        <v>1492</v>
      </c>
      <c r="J422" s="176"/>
    </row>
    <row r="423" spans="1:10" ht="14.9" customHeight="1">
      <c r="A423" s="171">
        <v>3.93</v>
      </c>
      <c r="B423" s="172" t="s">
        <v>569</v>
      </c>
      <c r="C423" s="172" t="s">
        <v>1860</v>
      </c>
      <c r="D423" s="173">
        <v>4</v>
      </c>
      <c r="E423" s="173">
        <v>0</v>
      </c>
      <c r="F423" s="173">
        <v>524</v>
      </c>
      <c r="G423" s="174">
        <f t="shared" si="12"/>
        <v>0</v>
      </c>
      <c r="H423" s="174">
        <f t="shared" si="13"/>
        <v>14.838027828</v>
      </c>
      <c r="I423" s="175" t="s">
        <v>1492</v>
      </c>
      <c r="J423" s="176"/>
    </row>
    <row r="424" spans="1:10" ht="14.9" customHeight="1">
      <c r="A424" s="171">
        <v>3.93</v>
      </c>
      <c r="B424" s="172" t="s">
        <v>568</v>
      </c>
      <c r="C424" s="172" t="s">
        <v>1860</v>
      </c>
      <c r="D424" s="173">
        <v>4</v>
      </c>
      <c r="E424" s="173">
        <v>0</v>
      </c>
      <c r="F424" s="173">
        <v>524</v>
      </c>
      <c r="G424" s="174">
        <f t="shared" si="12"/>
        <v>0</v>
      </c>
      <c r="H424" s="174">
        <f t="shared" si="13"/>
        <v>14.838027828</v>
      </c>
      <c r="I424" s="175" t="s">
        <v>1492</v>
      </c>
      <c r="J424" s="176"/>
    </row>
    <row r="425" spans="1:10" ht="14.9" customHeight="1">
      <c r="A425" s="171">
        <v>3.9409999999999998</v>
      </c>
      <c r="B425" s="172" t="s">
        <v>565</v>
      </c>
      <c r="C425" s="172" t="s">
        <v>1861</v>
      </c>
      <c r="D425" s="173">
        <v>4</v>
      </c>
      <c r="E425" s="173">
        <v>242</v>
      </c>
      <c r="F425" s="173">
        <v>2373</v>
      </c>
      <c r="G425" s="174">
        <f t="shared" si="12"/>
        <v>22.482535680000002</v>
      </c>
      <c r="H425" s="174">
        <f t="shared" si="13"/>
        <v>67.195877930999998</v>
      </c>
      <c r="I425" s="175" t="s">
        <v>1492</v>
      </c>
      <c r="J425" s="176"/>
    </row>
    <row r="426" spans="1:10" ht="14.9" customHeight="1">
      <c r="A426" s="171">
        <v>3.9409999999999998</v>
      </c>
      <c r="B426" s="172" t="s">
        <v>563</v>
      </c>
      <c r="C426" s="172" t="s">
        <v>1862</v>
      </c>
      <c r="D426" s="173">
        <v>4</v>
      </c>
      <c r="E426" s="173">
        <v>0</v>
      </c>
      <c r="F426" s="173">
        <v>1465</v>
      </c>
      <c r="G426" s="174">
        <f t="shared" si="12"/>
        <v>0</v>
      </c>
      <c r="H426" s="174">
        <f t="shared" si="13"/>
        <v>41.484180854999998</v>
      </c>
      <c r="I426" s="175" t="s">
        <v>1492</v>
      </c>
      <c r="J426" s="176"/>
    </row>
    <row r="427" spans="1:10" ht="14.9" customHeight="1">
      <c r="A427" s="171">
        <v>3.9409999999999998</v>
      </c>
      <c r="B427" s="172" t="s">
        <v>578</v>
      </c>
      <c r="C427" s="172" t="s">
        <v>1863</v>
      </c>
      <c r="D427" s="173">
        <v>5</v>
      </c>
      <c r="E427" s="173">
        <v>0</v>
      </c>
      <c r="F427" s="180">
        <v>337</v>
      </c>
      <c r="G427" s="174">
        <f t="shared" si="12"/>
        <v>0</v>
      </c>
      <c r="H427" s="174">
        <f t="shared" si="13"/>
        <v>9.542777439</v>
      </c>
      <c r="I427" s="175" t="s">
        <v>1492</v>
      </c>
      <c r="J427" s="176"/>
    </row>
    <row r="428" spans="1:10" ht="14.9" customHeight="1">
      <c r="A428" s="171">
        <v>3.9409999999999998</v>
      </c>
      <c r="B428" s="172" t="s">
        <v>546</v>
      </c>
      <c r="C428" s="172" t="s">
        <v>1864</v>
      </c>
      <c r="D428" s="173">
        <v>5</v>
      </c>
      <c r="E428" s="173">
        <v>0</v>
      </c>
      <c r="F428" s="180">
        <v>161</v>
      </c>
      <c r="G428" s="174">
        <f t="shared" si="12"/>
        <v>0</v>
      </c>
      <c r="H428" s="174">
        <f t="shared" si="13"/>
        <v>4.5590123670000002</v>
      </c>
      <c r="I428" s="175" t="s">
        <v>1492</v>
      </c>
      <c r="J428" s="176"/>
    </row>
    <row r="429" spans="1:10" ht="14.9" customHeight="1">
      <c r="A429" s="171">
        <v>3.9409999999999998</v>
      </c>
      <c r="B429" s="172" t="s">
        <v>577</v>
      </c>
      <c r="C429" s="172" t="s">
        <v>1865</v>
      </c>
      <c r="D429" s="173">
        <v>5</v>
      </c>
      <c r="E429" s="173">
        <v>0</v>
      </c>
      <c r="F429" s="180">
        <v>289</v>
      </c>
      <c r="G429" s="174">
        <f t="shared" si="12"/>
        <v>0</v>
      </c>
      <c r="H429" s="174">
        <f t="shared" si="13"/>
        <v>8.1835687830000001</v>
      </c>
      <c r="I429" s="175" t="s">
        <v>1492</v>
      </c>
      <c r="J429" s="176"/>
    </row>
    <row r="430" spans="1:10" ht="14.9" customHeight="1">
      <c r="A430" s="171">
        <v>3.9409999999999998</v>
      </c>
      <c r="B430" s="172" t="s">
        <v>545</v>
      </c>
      <c r="C430" s="172" t="s">
        <v>1866</v>
      </c>
      <c r="D430" s="173">
        <v>5</v>
      </c>
      <c r="E430" s="173">
        <v>0</v>
      </c>
      <c r="F430" s="180">
        <v>160</v>
      </c>
      <c r="G430" s="174">
        <f t="shared" si="12"/>
        <v>0</v>
      </c>
      <c r="H430" s="174">
        <f t="shared" si="13"/>
        <v>4.5306955200000001</v>
      </c>
      <c r="I430" s="175" t="s">
        <v>1492</v>
      </c>
      <c r="J430" s="176"/>
    </row>
    <row r="431" spans="1:10" ht="14.9" customHeight="1">
      <c r="A431" s="171">
        <v>3.9420000000000002</v>
      </c>
      <c r="B431" s="172" t="s">
        <v>458</v>
      </c>
      <c r="C431" s="172" t="s">
        <v>1867</v>
      </c>
      <c r="D431" s="173">
        <v>4</v>
      </c>
      <c r="E431" s="173">
        <v>0</v>
      </c>
      <c r="F431" s="173">
        <v>180</v>
      </c>
      <c r="G431" s="174">
        <f t="shared" si="12"/>
        <v>0</v>
      </c>
      <c r="H431" s="174">
        <f t="shared" si="13"/>
        <v>5.0970324599999994</v>
      </c>
      <c r="I431" s="175" t="s">
        <v>1492</v>
      </c>
      <c r="J431" s="176"/>
    </row>
    <row r="432" spans="1:10" ht="14.9" customHeight="1">
      <c r="A432" s="171">
        <v>3.9420000000000002</v>
      </c>
      <c r="B432" s="172" t="s">
        <v>457</v>
      </c>
      <c r="C432" s="172" t="s">
        <v>1868</v>
      </c>
      <c r="D432" s="173">
        <v>4</v>
      </c>
      <c r="E432" s="173">
        <v>0</v>
      </c>
      <c r="F432" s="173">
        <v>173</v>
      </c>
      <c r="G432" s="174">
        <f t="shared" si="12"/>
        <v>0</v>
      </c>
      <c r="H432" s="174">
        <f t="shared" si="13"/>
        <v>4.8988145310000002</v>
      </c>
      <c r="I432" s="175" t="s">
        <v>1492</v>
      </c>
      <c r="J432" s="176"/>
    </row>
    <row r="433" spans="1:10" ht="14.9" customHeight="1">
      <c r="A433" s="171">
        <v>3.9420000000000002</v>
      </c>
      <c r="B433" s="172" t="s">
        <v>550</v>
      </c>
      <c r="C433" s="172" t="s">
        <v>1869</v>
      </c>
      <c r="D433" s="173">
        <v>5</v>
      </c>
      <c r="E433" s="173">
        <v>0</v>
      </c>
      <c r="F433" s="180">
        <v>81</v>
      </c>
      <c r="G433" s="174">
        <f t="shared" si="12"/>
        <v>0</v>
      </c>
      <c r="H433" s="174">
        <f t="shared" si="13"/>
        <v>2.2936646069999997</v>
      </c>
      <c r="I433" s="175" t="s">
        <v>1492</v>
      </c>
      <c r="J433" s="176"/>
    </row>
    <row r="434" spans="1:10" ht="14.9" customHeight="1">
      <c r="A434" s="171">
        <v>3.9420000000000002</v>
      </c>
      <c r="B434" s="172" t="s">
        <v>557</v>
      </c>
      <c r="C434" s="172" t="s">
        <v>1870</v>
      </c>
      <c r="D434" s="173">
        <v>5</v>
      </c>
      <c r="E434" s="173">
        <v>0</v>
      </c>
      <c r="F434" s="180">
        <v>391</v>
      </c>
      <c r="G434" s="174">
        <f t="shared" si="12"/>
        <v>0</v>
      </c>
      <c r="H434" s="174">
        <f t="shared" si="13"/>
        <v>11.071887176999999</v>
      </c>
      <c r="I434" s="175" t="s">
        <v>1492</v>
      </c>
      <c r="J434" s="176"/>
    </row>
    <row r="435" spans="1:10" ht="14.9" customHeight="1">
      <c r="A435" s="171">
        <v>3.9420000000000002</v>
      </c>
      <c r="B435" s="172" t="s">
        <v>560</v>
      </c>
      <c r="C435" s="172" t="s">
        <v>1871</v>
      </c>
      <c r="D435" s="173">
        <v>5</v>
      </c>
      <c r="E435" s="173">
        <v>0</v>
      </c>
      <c r="F435" s="180">
        <v>391</v>
      </c>
      <c r="G435" s="174">
        <f t="shared" si="12"/>
        <v>0</v>
      </c>
      <c r="H435" s="174">
        <f t="shared" si="13"/>
        <v>11.071887176999999</v>
      </c>
      <c r="I435" s="175" t="s">
        <v>1492</v>
      </c>
      <c r="J435" s="176"/>
    </row>
    <row r="436" spans="1:10" ht="14.9" customHeight="1">
      <c r="A436" s="171">
        <v>3.9420000000000002</v>
      </c>
      <c r="B436" s="172" t="s">
        <v>548</v>
      </c>
      <c r="C436" s="172" t="s">
        <v>1872</v>
      </c>
      <c r="D436" s="173">
        <v>5</v>
      </c>
      <c r="E436" s="173">
        <v>0</v>
      </c>
      <c r="F436" s="180">
        <v>80</v>
      </c>
      <c r="G436" s="174">
        <f t="shared" si="12"/>
        <v>0</v>
      </c>
      <c r="H436" s="174">
        <f t="shared" si="13"/>
        <v>2.26534776</v>
      </c>
      <c r="I436" s="175" t="s">
        <v>1492</v>
      </c>
      <c r="J436" s="176"/>
    </row>
    <row r="437" spans="1:10" ht="14.9" customHeight="1">
      <c r="A437" s="171">
        <v>3.95</v>
      </c>
      <c r="B437" s="172" t="s">
        <v>542</v>
      </c>
      <c r="C437" s="172" t="s">
        <v>1873</v>
      </c>
      <c r="D437" s="181" t="s">
        <v>1507</v>
      </c>
      <c r="E437" s="180">
        <v>8</v>
      </c>
      <c r="F437" s="180">
        <v>68</v>
      </c>
      <c r="G437" s="174">
        <f t="shared" si="12"/>
        <v>0.74322432000000005</v>
      </c>
      <c r="H437" s="174">
        <f t="shared" si="13"/>
        <v>1.9255455959999999</v>
      </c>
      <c r="I437" s="175" t="s">
        <v>1492</v>
      </c>
      <c r="J437" s="176"/>
    </row>
    <row r="438" spans="1:10" ht="14.9" customHeight="1">
      <c r="A438" s="177">
        <v>3.95</v>
      </c>
      <c r="B438" s="178" t="s">
        <v>1874</v>
      </c>
      <c r="C438" s="178" t="s">
        <v>1875</v>
      </c>
      <c r="D438" s="179" t="s">
        <v>1510</v>
      </c>
      <c r="E438" s="180">
        <v>93</v>
      </c>
      <c r="F438" s="180">
        <v>391</v>
      </c>
      <c r="G438" s="174">
        <f t="shared" si="12"/>
        <v>8.6399827200000008</v>
      </c>
      <c r="H438" s="174">
        <f t="shared" si="13"/>
        <v>11.071887176999999</v>
      </c>
      <c r="I438" s="175" t="s">
        <v>1492</v>
      </c>
      <c r="J438" s="176"/>
    </row>
    <row r="439" spans="1:10" ht="14.9" customHeight="1">
      <c r="A439" s="171">
        <v>3.95</v>
      </c>
      <c r="B439" s="172" t="s">
        <v>1876</v>
      </c>
      <c r="C439" s="172" t="s">
        <v>1873</v>
      </c>
      <c r="D439" s="173">
        <v>3</v>
      </c>
      <c r="E439" s="173">
        <v>428</v>
      </c>
      <c r="F439" s="173">
        <v>1514</v>
      </c>
      <c r="G439" s="174">
        <f t="shared" si="12"/>
        <v>39.762501120000003</v>
      </c>
      <c r="H439" s="174">
        <f t="shared" si="13"/>
        <v>42.871706357999997</v>
      </c>
      <c r="I439" s="175" t="s">
        <v>1492</v>
      </c>
      <c r="J439" s="176"/>
    </row>
    <row r="440" spans="1:10" ht="14.9" customHeight="1">
      <c r="A440" s="171">
        <v>3.95</v>
      </c>
      <c r="B440" s="172" t="s">
        <v>1877</v>
      </c>
      <c r="C440" s="172" t="s">
        <v>1878</v>
      </c>
      <c r="D440" s="173">
        <v>5</v>
      </c>
      <c r="E440" s="173">
        <v>0</v>
      </c>
      <c r="F440" s="180">
        <v>177</v>
      </c>
      <c r="G440" s="174">
        <f t="shared" si="12"/>
        <v>0</v>
      </c>
      <c r="H440" s="174">
        <f t="shared" si="13"/>
        <v>5.0120819189999999</v>
      </c>
      <c r="I440" s="175" t="s">
        <v>1492</v>
      </c>
      <c r="J440" s="176"/>
    </row>
    <row r="441" spans="1:10" ht="14.9" customHeight="1">
      <c r="A441" s="171">
        <v>3.95</v>
      </c>
      <c r="B441" s="172" t="s">
        <v>1879</v>
      </c>
      <c r="C441" s="172" t="s">
        <v>1873</v>
      </c>
      <c r="D441" s="173">
        <v>5</v>
      </c>
      <c r="E441" s="173">
        <v>0</v>
      </c>
      <c r="F441" s="180">
        <v>289</v>
      </c>
      <c r="G441" s="174">
        <f t="shared" si="12"/>
        <v>0</v>
      </c>
      <c r="H441" s="174">
        <f t="shared" si="13"/>
        <v>8.1835687830000001</v>
      </c>
      <c r="I441" s="175" t="s">
        <v>1492</v>
      </c>
      <c r="J441" s="176"/>
    </row>
    <row r="442" spans="1:10" ht="14.9" customHeight="1">
      <c r="A442" s="177">
        <v>3.95</v>
      </c>
      <c r="B442" s="178" t="s">
        <v>1880</v>
      </c>
      <c r="C442" s="178" t="s">
        <v>1873</v>
      </c>
      <c r="D442" s="180">
        <v>6</v>
      </c>
      <c r="E442" s="180">
        <v>0</v>
      </c>
      <c r="F442" s="180">
        <v>357</v>
      </c>
      <c r="G442" s="174">
        <f t="shared" si="12"/>
        <v>0</v>
      </c>
      <c r="H442" s="174">
        <f t="shared" si="13"/>
        <v>10.109114378999999</v>
      </c>
      <c r="I442" s="175" t="s">
        <v>1492</v>
      </c>
      <c r="J442" s="176"/>
    </row>
    <row r="443" spans="1:10" ht="14.9" customHeight="1">
      <c r="A443" s="177">
        <v>3.95</v>
      </c>
      <c r="B443" s="178" t="s">
        <v>1881</v>
      </c>
      <c r="C443" s="178" t="s">
        <v>1875</v>
      </c>
      <c r="D443" s="180">
        <v>7</v>
      </c>
      <c r="E443" s="180">
        <v>0</v>
      </c>
      <c r="F443" s="180">
        <v>452</v>
      </c>
      <c r="G443" s="174">
        <f t="shared" si="12"/>
        <v>0</v>
      </c>
      <c r="H443" s="174">
        <f t="shared" si="13"/>
        <v>12.799214844</v>
      </c>
      <c r="I443" s="175" t="s">
        <v>1492</v>
      </c>
      <c r="J443" s="176"/>
    </row>
    <row r="444" spans="1:10" ht="14.9" customHeight="1">
      <c r="A444" s="177">
        <v>3.95</v>
      </c>
      <c r="B444" s="178" t="s">
        <v>1882</v>
      </c>
      <c r="C444" s="178" t="s">
        <v>1875</v>
      </c>
      <c r="D444" s="180">
        <v>7</v>
      </c>
      <c r="E444" s="180">
        <v>0</v>
      </c>
      <c r="F444" s="180">
        <v>68</v>
      </c>
      <c r="G444" s="174">
        <f t="shared" si="12"/>
        <v>0</v>
      </c>
      <c r="H444" s="174">
        <f t="shared" si="13"/>
        <v>1.9255455959999999</v>
      </c>
      <c r="I444" s="175" t="s">
        <v>1492</v>
      </c>
      <c r="J444" s="176"/>
    </row>
    <row r="445" spans="1:10" ht="14.9" customHeight="1">
      <c r="A445" s="177">
        <v>3.95</v>
      </c>
      <c r="B445" s="178" t="s">
        <v>1883</v>
      </c>
      <c r="C445" s="178" t="s">
        <v>1875</v>
      </c>
      <c r="D445" s="180">
        <v>7</v>
      </c>
      <c r="E445" s="180">
        <v>0</v>
      </c>
      <c r="F445" s="180">
        <v>115</v>
      </c>
      <c r="G445" s="174">
        <f t="shared" si="12"/>
        <v>0</v>
      </c>
      <c r="H445" s="174">
        <f t="shared" si="13"/>
        <v>3.2564374049999998</v>
      </c>
      <c r="I445" s="175" t="s">
        <v>1492</v>
      </c>
      <c r="J445" s="176"/>
    </row>
    <row r="446" spans="1:10" ht="14.9" customHeight="1">
      <c r="A446" s="177">
        <v>3.95</v>
      </c>
      <c r="B446" s="178" t="s">
        <v>1884</v>
      </c>
      <c r="C446" s="178" t="s">
        <v>1875</v>
      </c>
      <c r="D446" s="180">
        <v>7</v>
      </c>
      <c r="E446" s="180">
        <v>0</v>
      </c>
      <c r="F446" s="180">
        <v>118</v>
      </c>
      <c r="G446" s="174">
        <f t="shared" si="12"/>
        <v>0</v>
      </c>
      <c r="H446" s="174">
        <f t="shared" si="13"/>
        <v>3.3413879459999998</v>
      </c>
      <c r="I446" s="175" t="s">
        <v>1492</v>
      </c>
      <c r="J446" s="176"/>
    </row>
    <row r="447" spans="1:10" ht="14.9" customHeight="1">
      <c r="A447" s="171">
        <v>3.96</v>
      </c>
      <c r="B447" s="172" t="s">
        <v>523</v>
      </c>
      <c r="C447" s="172" t="s">
        <v>1885</v>
      </c>
      <c r="D447" s="173">
        <v>5</v>
      </c>
      <c r="E447" s="173">
        <v>0</v>
      </c>
      <c r="F447" s="180">
        <v>445</v>
      </c>
      <c r="G447" s="174">
        <f t="shared" si="12"/>
        <v>0</v>
      </c>
      <c r="H447" s="174">
        <f t="shared" si="13"/>
        <v>12.600996915</v>
      </c>
      <c r="I447" s="175" t="s">
        <v>1492</v>
      </c>
      <c r="J447" s="176"/>
    </row>
    <row r="448" spans="1:10" ht="14.9" customHeight="1">
      <c r="A448" s="171">
        <v>3.96</v>
      </c>
      <c r="B448" s="172" t="s">
        <v>522</v>
      </c>
      <c r="C448" s="172" t="s">
        <v>1885</v>
      </c>
      <c r="D448" s="173">
        <v>5</v>
      </c>
      <c r="E448" s="173">
        <v>0</v>
      </c>
      <c r="F448" s="180">
        <v>1694</v>
      </c>
      <c r="G448" s="174">
        <f t="shared" si="12"/>
        <v>0</v>
      </c>
      <c r="H448" s="174">
        <f t="shared" si="13"/>
        <v>47.968738817999999</v>
      </c>
      <c r="I448" s="175" t="s">
        <v>1492</v>
      </c>
      <c r="J448" s="176"/>
    </row>
    <row r="449" spans="1:10" ht="14.9" customHeight="1">
      <c r="A449" s="171">
        <v>4.141</v>
      </c>
      <c r="B449" s="172" t="s">
        <v>516</v>
      </c>
      <c r="C449" s="172" t="s">
        <v>1886</v>
      </c>
      <c r="D449" s="173">
        <v>4</v>
      </c>
      <c r="E449" s="173">
        <v>0</v>
      </c>
      <c r="F449" s="173">
        <v>51963</v>
      </c>
      <c r="G449" s="174">
        <f t="shared" si="12"/>
        <v>0</v>
      </c>
      <c r="H449" s="174">
        <f t="shared" si="13"/>
        <v>1471.428320661</v>
      </c>
      <c r="I449" s="175" t="s">
        <v>1503</v>
      </c>
      <c r="J449" s="176"/>
    </row>
    <row r="450" spans="1:10" ht="14.9" customHeight="1">
      <c r="A450" s="171">
        <v>4.141</v>
      </c>
      <c r="B450" s="172" t="s">
        <v>514</v>
      </c>
      <c r="C450" s="172" t="s">
        <v>1887</v>
      </c>
      <c r="D450" s="173">
        <v>4</v>
      </c>
      <c r="E450" s="173">
        <v>0</v>
      </c>
      <c r="F450" s="173">
        <v>66884</v>
      </c>
      <c r="G450" s="174">
        <f t="shared" si="12"/>
        <v>0</v>
      </c>
      <c r="H450" s="174">
        <f t="shared" si="13"/>
        <v>1893.943994748</v>
      </c>
      <c r="I450" s="175" t="s">
        <v>1492</v>
      </c>
      <c r="J450" s="176"/>
    </row>
    <row r="451" spans="1:10" ht="14.9" customHeight="1">
      <c r="A451" s="171">
        <v>4.1420000000000003</v>
      </c>
      <c r="B451" s="178" t="s">
        <v>507</v>
      </c>
      <c r="C451" s="178" t="s">
        <v>1888</v>
      </c>
      <c r="D451" s="179" t="s">
        <v>1498</v>
      </c>
      <c r="E451" s="180">
        <v>163</v>
      </c>
      <c r="F451" s="180">
        <v>1001</v>
      </c>
      <c r="G451" s="174">
        <f t="shared" si="12"/>
        <v>15.143195520000001</v>
      </c>
      <c r="H451" s="174">
        <f t="shared" si="13"/>
        <v>28.345163846999998</v>
      </c>
      <c r="I451" s="175" t="s">
        <v>1492</v>
      </c>
      <c r="J451" s="176"/>
    </row>
    <row r="452" spans="1:10" ht="14.9" customHeight="1">
      <c r="A452" s="171">
        <v>4.1420000000000003</v>
      </c>
      <c r="B452" s="172" t="s">
        <v>511</v>
      </c>
      <c r="C452" s="178" t="s">
        <v>1889</v>
      </c>
      <c r="D452" s="179" t="s">
        <v>1544</v>
      </c>
      <c r="E452" s="180">
        <v>491</v>
      </c>
      <c r="F452" s="180">
        <v>3315</v>
      </c>
      <c r="G452" s="174">
        <f t="shared" si="12"/>
        <v>45.615392640000003</v>
      </c>
      <c r="H452" s="174">
        <f t="shared" si="13"/>
        <v>93.870347804999994</v>
      </c>
      <c r="I452" s="175" t="s">
        <v>1492</v>
      </c>
      <c r="J452" s="176"/>
    </row>
    <row r="453" spans="1:10" ht="14.9" customHeight="1">
      <c r="A453" s="171">
        <v>4.1420000000000003</v>
      </c>
      <c r="B453" s="172" t="s">
        <v>509</v>
      </c>
      <c r="C453" s="178" t="s">
        <v>1890</v>
      </c>
      <c r="D453" s="179" t="s">
        <v>1544</v>
      </c>
      <c r="E453" s="180">
        <v>518</v>
      </c>
      <c r="F453" s="180">
        <v>3647</v>
      </c>
      <c r="G453" s="174">
        <f t="shared" ref="G453:G515" si="14">E453*0.09290304</f>
        <v>48.12377472</v>
      </c>
      <c r="H453" s="174">
        <f t="shared" ref="H453:H515" si="15">F453*0.028316847</f>
        <v>103.271541009</v>
      </c>
      <c r="I453" s="175" t="s">
        <v>1492</v>
      </c>
      <c r="J453" s="176"/>
    </row>
    <row r="454" spans="1:10" ht="14.9" customHeight="1">
      <c r="A454" s="171">
        <v>4.1420000000000003</v>
      </c>
      <c r="B454" s="172" t="s">
        <v>506</v>
      </c>
      <c r="C454" s="178" t="s">
        <v>1891</v>
      </c>
      <c r="D454" s="179" t="s">
        <v>1544</v>
      </c>
      <c r="E454" s="180">
        <v>162</v>
      </c>
      <c r="F454" s="180">
        <v>1213</v>
      </c>
      <c r="G454" s="174">
        <f t="shared" si="14"/>
        <v>15.050292480000001</v>
      </c>
      <c r="H454" s="174">
        <f t="shared" si="15"/>
        <v>34.348335411000001</v>
      </c>
      <c r="I454" s="175" t="s">
        <v>1492</v>
      </c>
      <c r="J454" s="176"/>
    </row>
    <row r="455" spans="1:10" ht="14.9" customHeight="1">
      <c r="A455" s="171">
        <v>4.1420000000000003</v>
      </c>
      <c r="B455" s="172" t="s">
        <v>505</v>
      </c>
      <c r="C455" s="178" t="s">
        <v>1891</v>
      </c>
      <c r="D455" s="179" t="s">
        <v>1544</v>
      </c>
      <c r="E455" s="180">
        <v>284</v>
      </c>
      <c r="F455" s="180">
        <v>1840</v>
      </c>
      <c r="G455" s="174">
        <f t="shared" si="14"/>
        <v>26.384463360000002</v>
      </c>
      <c r="H455" s="174">
        <f t="shared" si="15"/>
        <v>52.102998479999997</v>
      </c>
      <c r="I455" s="175" t="s">
        <v>1492</v>
      </c>
      <c r="J455" s="176"/>
    </row>
    <row r="456" spans="1:10" ht="14.9" customHeight="1">
      <c r="A456" s="171">
        <v>4.1420000000000003</v>
      </c>
      <c r="B456" s="172" t="s">
        <v>494</v>
      </c>
      <c r="C456" s="172" t="s">
        <v>1892</v>
      </c>
      <c r="D456" s="181" t="s">
        <v>1507</v>
      </c>
      <c r="E456" s="180">
        <v>1124</v>
      </c>
      <c r="F456" s="180">
        <v>10872</v>
      </c>
      <c r="G456" s="174">
        <f t="shared" si="14"/>
        <v>104.42301696000001</v>
      </c>
      <c r="H456" s="174">
        <f t="shared" si="15"/>
        <v>307.86076058399999</v>
      </c>
      <c r="I456" s="175" t="s">
        <v>1492</v>
      </c>
      <c r="J456" s="176"/>
    </row>
    <row r="457" spans="1:10" ht="14.9" customHeight="1">
      <c r="A457" s="171">
        <v>4.1420000000000003</v>
      </c>
      <c r="B457" s="172" t="s">
        <v>498</v>
      </c>
      <c r="C457" s="172" t="s">
        <v>1893</v>
      </c>
      <c r="D457" s="173">
        <v>1</v>
      </c>
      <c r="E457" s="173">
        <v>108</v>
      </c>
      <c r="F457" s="173">
        <v>1926</v>
      </c>
      <c r="G457" s="174">
        <f t="shared" si="14"/>
        <v>10.03352832</v>
      </c>
      <c r="H457" s="174">
        <f t="shared" si="15"/>
        <v>54.538247321999997</v>
      </c>
      <c r="I457" s="175" t="s">
        <v>1492</v>
      </c>
      <c r="J457" s="176"/>
    </row>
    <row r="458" spans="1:10" ht="14.9" customHeight="1">
      <c r="A458" s="171">
        <v>4.1420000000000003</v>
      </c>
      <c r="B458" s="172" t="s">
        <v>493</v>
      </c>
      <c r="C458" s="172" t="s">
        <v>1894</v>
      </c>
      <c r="D458" s="173">
        <v>1</v>
      </c>
      <c r="E458" s="173">
        <v>642</v>
      </c>
      <c r="F458" s="173">
        <v>5990</v>
      </c>
      <c r="G458" s="174">
        <f t="shared" si="14"/>
        <v>59.643751680000001</v>
      </c>
      <c r="H458" s="174">
        <f t="shared" si="15"/>
        <v>169.61791352999998</v>
      </c>
      <c r="I458" s="175" t="s">
        <v>1492</v>
      </c>
      <c r="J458" s="176"/>
    </row>
    <row r="459" spans="1:10" ht="14.9" customHeight="1">
      <c r="A459" s="171">
        <v>4.1420000000000003</v>
      </c>
      <c r="B459" s="172" t="s">
        <v>502</v>
      </c>
      <c r="C459" s="172" t="s">
        <v>1895</v>
      </c>
      <c r="D459" s="173">
        <v>1</v>
      </c>
      <c r="E459" s="173">
        <v>108</v>
      </c>
      <c r="F459" s="173">
        <v>1008</v>
      </c>
      <c r="G459" s="174">
        <f t="shared" si="14"/>
        <v>10.03352832</v>
      </c>
      <c r="H459" s="174">
        <f t="shared" si="15"/>
        <v>28.543381776</v>
      </c>
      <c r="I459" s="175" t="s">
        <v>1492</v>
      </c>
      <c r="J459" s="176"/>
    </row>
    <row r="460" spans="1:10" ht="14.9" customHeight="1">
      <c r="A460" s="171">
        <v>4.1420000000000003</v>
      </c>
      <c r="B460" s="172" t="s">
        <v>491</v>
      </c>
      <c r="C460" s="172" t="s">
        <v>1896</v>
      </c>
      <c r="D460" s="173">
        <v>1</v>
      </c>
      <c r="E460" s="173">
        <v>641</v>
      </c>
      <c r="F460" s="173">
        <v>5725</v>
      </c>
      <c r="G460" s="174">
        <f t="shared" si="14"/>
        <v>59.550848640000005</v>
      </c>
      <c r="H460" s="174">
        <f t="shared" si="15"/>
        <v>162.11394907499999</v>
      </c>
      <c r="I460" s="175" t="s">
        <v>1492</v>
      </c>
      <c r="J460" s="176"/>
    </row>
    <row r="461" spans="1:10" ht="14.9" customHeight="1">
      <c r="A461" s="171">
        <v>4.1420000000000003</v>
      </c>
      <c r="B461" s="172" t="s">
        <v>500</v>
      </c>
      <c r="C461" s="172" t="s">
        <v>1897</v>
      </c>
      <c r="D461" s="173">
        <v>1</v>
      </c>
      <c r="E461" s="173">
        <v>99</v>
      </c>
      <c r="F461" s="173">
        <v>1963</v>
      </c>
      <c r="G461" s="174">
        <f t="shared" si="14"/>
        <v>9.1974009600000013</v>
      </c>
      <c r="H461" s="174">
        <f t="shared" si="15"/>
        <v>55.585970660999998</v>
      </c>
      <c r="I461" s="175" t="s">
        <v>1492</v>
      </c>
      <c r="J461" s="176"/>
    </row>
    <row r="462" spans="1:10" ht="14.9" customHeight="1">
      <c r="A462" s="171">
        <v>4.1420000000000003</v>
      </c>
      <c r="B462" s="172" t="s">
        <v>496</v>
      </c>
      <c r="C462" s="172" t="s">
        <v>1898</v>
      </c>
      <c r="D462" s="173">
        <v>1</v>
      </c>
      <c r="E462" s="173">
        <v>99</v>
      </c>
      <c r="F462" s="173">
        <v>924</v>
      </c>
      <c r="G462" s="174">
        <f t="shared" si="14"/>
        <v>9.1974009600000013</v>
      </c>
      <c r="H462" s="174">
        <f t="shared" si="15"/>
        <v>26.164766627999999</v>
      </c>
      <c r="I462" s="175" t="s">
        <v>1492</v>
      </c>
      <c r="J462" s="176"/>
    </row>
    <row r="463" spans="1:10" ht="14.9" customHeight="1">
      <c r="A463" s="171">
        <v>4.1429999999999998</v>
      </c>
      <c r="B463" s="172" t="s">
        <v>488</v>
      </c>
      <c r="C463" s="178" t="s">
        <v>1899</v>
      </c>
      <c r="D463" s="179" t="s">
        <v>1544</v>
      </c>
      <c r="E463" s="180">
        <v>768</v>
      </c>
      <c r="F463" s="180">
        <v>4959</v>
      </c>
      <c r="G463" s="174">
        <f t="shared" si="14"/>
        <v>71.349534720000008</v>
      </c>
      <c r="H463" s="174">
        <f t="shared" si="15"/>
        <v>140.42324427299999</v>
      </c>
      <c r="I463" s="175" t="s">
        <v>1492</v>
      </c>
      <c r="J463" s="176" t="s">
        <v>1599</v>
      </c>
    </row>
    <row r="464" spans="1:10" ht="14.9" customHeight="1">
      <c r="A464" s="171">
        <v>4.1429999999999998</v>
      </c>
      <c r="B464" s="172" t="s">
        <v>486</v>
      </c>
      <c r="C464" s="178" t="s">
        <v>1900</v>
      </c>
      <c r="D464" s="179" t="s">
        <v>1544</v>
      </c>
      <c r="E464" s="180">
        <v>781</v>
      </c>
      <c r="F464" s="180">
        <v>5121</v>
      </c>
      <c r="G464" s="174">
        <f t="shared" si="14"/>
        <v>72.557274239999998</v>
      </c>
      <c r="H464" s="174">
        <f t="shared" si="15"/>
        <v>145.01057348699999</v>
      </c>
      <c r="I464" s="175" t="s">
        <v>1492</v>
      </c>
      <c r="J464" s="176" t="s">
        <v>1599</v>
      </c>
    </row>
    <row r="465" spans="1:10" ht="14.9" customHeight="1">
      <c r="A465" s="171">
        <v>4.1429999999999998</v>
      </c>
      <c r="B465" s="172" t="s">
        <v>485</v>
      </c>
      <c r="C465" s="172" t="s">
        <v>1900</v>
      </c>
      <c r="D465" s="181" t="s">
        <v>1507</v>
      </c>
      <c r="E465" s="180">
        <v>615</v>
      </c>
      <c r="F465" s="180">
        <v>6602</v>
      </c>
      <c r="G465" s="174">
        <f t="shared" si="14"/>
        <v>57.135369600000004</v>
      </c>
      <c r="H465" s="174">
        <f t="shared" si="15"/>
        <v>186.94782389399998</v>
      </c>
      <c r="I465" s="175" t="s">
        <v>1492</v>
      </c>
      <c r="J465" s="176"/>
    </row>
    <row r="466" spans="1:10" ht="14.9" customHeight="1">
      <c r="A466" s="171">
        <v>4.3099999999999996</v>
      </c>
      <c r="B466" s="172" t="s">
        <v>453</v>
      </c>
      <c r="C466" s="172" t="s">
        <v>1901</v>
      </c>
      <c r="D466" s="173">
        <v>4</v>
      </c>
      <c r="E466" s="173">
        <v>0</v>
      </c>
      <c r="F466" s="173">
        <v>31530</v>
      </c>
      <c r="G466" s="174">
        <f t="shared" si="14"/>
        <v>0</v>
      </c>
      <c r="H466" s="174">
        <f t="shared" si="15"/>
        <v>892.83018590999995</v>
      </c>
      <c r="I466" s="175" t="s">
        <v>1492</v>
      </c>
      <c r="J466" s="176"/>
    </row>
    <row r="467" spans="1:10" ht="14.9" customHeight="1">
      <c r="A467" s="171">
        <v>4.3099999999999996</v>
      </c>
      <c r="B467" s="172" t="s">
        <v>450</v>
      </c>
      <c r="C467" s="172" t="s">
        <v>1902</v>
      </c>
      <c r="D467" s="173">
        <v>4</v>
      </c>
      <c r="E467" s="173">
        <v>0</v>
      </c>
      <c r="F467" s="173">
        <v>11824</v>
      </c>
      <c r="G467" s="174">
        <f t="shared" si="14"/>
        <v>0</v>
      </c>
      <c r="H467" s="174">
        <f t="shared" si="15"/>
        <v>334.81839892799997</v>
      </c>
      <c r="I467" s="175" t="s">
        <v>1492</v>
      </c>
      <c r="J467" s="176"/>
    </row>
    <row r="468" spans="1:10" ht="14.9" customHeight="1">
      <c r="A468" s="171">
        <v>4.32</v>
      </c>
      <c r="B468" s="172" t="s">
        <v>442</v>
      </c>
      <c r="C468" s="178" t="s">
        <v>1903</v>
      </c>
      <c r="D468" s="179" t="s">
        <v>1544</v>
      </c>
      <c r="E468" s="180">
        <v>18</v>
      </c>
      <c r="F468" s="180">
        <v>147</v>
      </c>
      <c r="G468" s="174">
        <f t="shared" si="14"/>
        <v>1.6722547200000002</v>
      </c>
      <c r="H468" s="174">
        <f t="shared" si="15"/>
        <v>4.162576509</v>
      </c>
      <c r="I468" s="175" t="s">
        <v>1492</v>
      </c>
      <c r="J468" s="176"/>
    </row>
    <row r="469" spans="1:10" ht="14.9" customHeight="1">
      <c r="A469" s="171">
        <v>4.32</v>
      </c>
      <c r="B469" s="172" t="s">
        <v>930</v>
      </c>
      <c r="C469" s="172" t="s">
        <v>1904</v>
      </c>
      <c r="D469" s="173">
        <v>2</v>
      </c>
      <c r="E469" s="173">
        <v>144</v>
      </c>
      <c r="F469" s="173">
        <v>1321</v>
      </c>
      <c r="G469" s="174">
        <f t="shared" si="14"/>
        <v>13.378037760000002</v>
      </c>
      <c r="H469" s="174">
        <f t="shared" si="15"/>
        <v>37.406554886999999</v>
      </c>
      <c r="I469" s="175" t="s">
        <v>1492</v>
      </c>
      <c r="J469" s="176"/>
    </row>
    <row r="470" spans="1:10" ht="14.9" customHeight="1">
      <c r="A470" s="171">
        <v>4.32</v>
      </c>
      <c r="B470" s="172" t="s">
        <v>446</v>
      </c>
      <c r="C470" s="172" t="s">
        <v>1905</v>
      </c>
      <c r="D470" s="173">
        <v>5</v>
      </c>
      <c r="E470" s="173">
        <v>0</v>
      </c>
      <c r="F470" s="180">
        <v>12008</v>
      </c>
      <c r="G470" s="174">
        <f t="shared" si="14"/>
        <v>0</v>
      </c>
      <c r="H470" s="174">
        <f t="shared" si="15"/>
        <v>340.028698776</v>
      </c>
      <c r="I470" s="175" t="s">
        <v>1492</v>
      </c>
      <c r="J470" s="176"/>
    </row>
    <row r="471" spans="1:10" ht="14.9" customHeight="1">
      <c r="A471" s="177">
        <v>4.3310000000000004</v>
      </c>
      <c r="B471" s="178" t="s">
        <v>474</v>
      </c>
      <c r="C471" s="178" t="s">
        <v>1906</v>
      </c>
      <c r="D471" s="179" t="s">
        <v>1498</v>
      </c>
      <c r="E471" s="180">
        <v>134</v>
      </c>
      <c r="F471" s="180">
        <v>1056</v>
      </c>
      <c r="G471" s="174">
        <f t="shared" si="14"/>
        <v>12.449007360000001</v>
      </c>
      <c r="H471" s="174">
        <f t="shared" si="15"/>
        <v>29.902590432</v>
      </c>
      <c r="I471" s="175" t="s">
        <v>1492</v>
      </c>
      <c r="J471" s="176"/>
    </row>
    <row r="472" spans="1:10" ht="14.9" customHeight="1">
      <c r="A472" s="171">
        <v>4.3310000000000004</v>
      </c>
      <c r="B472" s="172" t="s">
        <v>476</v>
      </c>
      <c r="C472" s="178" t="s">
        <v>1907</v>
      </c>
      <c r="D472" s="179" t="s">
        <v>1544</v>
      </c>
      <c r="E472" s="180">
        <v>130</v>
      </c>
      <c r="F472" s="180">
        <v>1061</v>
      </c>
      <c r="G472" s="174">
        <f t="shared" si="14"/>
        <v>12.077395200000002</v>
      </c>
      <c r="H472" s="174">
        <f t="shared" si="15"/>
        <v>30.044174667</v>
      </c>
      <c r="I472" s="175" t="s">
        <v>1492</v>
      </c>
      <c r="J472" s="176"/>
    </row>
    <row r="473" spans="1:10" ht="14.9" customHeight="1">
      <c r="A473" s="171">
        <v>4.3310000000000004</v>
      </c>
      <c r="B473" s="172" t="s">
        <v>432</v>
      </c>
      <c r="C473" s="172" t="s">
        <v>1908</v>
      </c>
      <c r="D473" s="181" t="s">
        <v>1507</v>
      </c>
      <c r="E473" s="180">
        <v>41</v>
      </c>
      <c r="F473" s="180">
        <v>301</v>
      </c>
      <c r="G473" s="174">
        <f t="shared" si="14"/>
        <v>3.8090246400000001</v>
      </c>
      <c r="H473" s="174">
        <f t="shared" si="15"/>
        <v>8.5233709470000001</v>
      </c>
      <c r="I473" s="175" t="s">
        <v>1492</v>
      </c>
      <c r="J473" s="176"/>
    </row>
    <row r="474" spans="1:10" ht="14.9" customHeight="1">
      <c r="A474" s="171">
        <v>4.3310000000000004</v>
      </c>
      <c r="B474" s="172" t="s">
        <v>473</v>
      </c>
      <c r="C474" s="172" t="s">
        <v>1906</v>
      </c>
      <c r="D474" s="181" t="s">
        <v>1507</v>
      </c>
      <c r="E474" s="180">
        <v>108</v>
      </c>
      <c r="F474" s="180">
        <v>1091</v>
      </c>
      <c r="G474" s="174">
        <f t="shared" si="14"/>
        <v>10.03352832</v>
      </c>
      <c r="H474" s="174">
        <f t="shared" si="15"/>
        <v>30.893680076999999</v>
      </c>
      <c r="I474" s="175" t="s">
        <v>1492</v>
      </c>
      <c r="J474" s="176"/>
    </row>
    <row r="475" spans="1:10" ht="14.9" customHeight="1">
      <c r="A475" s="177">
        <v>4.3310000000000004</v>
      </c>
      <c r="B475" s="178" t="s">
        <v>471</v>
      </c>
      <c r="C475" s="178" t="s">
        <v>1909</v>
      </c>
      <c r="D475" s="181" t="s">
        <v>1507</v>
      </c>
      <c r="E475" s="180">
        <v>123</v>
      </c>
      <c r="F475" s="180">
        <v>733</v>
      </c>
      <c r="G475" s="174">
        <f t="shared" si="14"/>
        <v>11.427073920000002</v>
      </c>
      <c r="H475" s="174">
        <f t="shared" si="15"/>
        <v>20.756248850999999</v>
      </c>
      <c r="I475" s="175" t="s">
        <v>1492</v>
      </c>
      <c r="J475" s="176"/>
    </row>
    <row r="476" spans="1:10" ht="14.9" customHeight="1">
      <c r="A476" s="171">
        <v>4.3310000000000004</v>
      </c>
      <c r="B476" s="172" t="s">
        <v>467</v>
      </c>
      <c r="C476" s="172" t="s">
        <v>1910</v>
      </c>
      <c r="D476" s="173">
        <v>1</v>
      </c>
      <c r="E476" s="173">
        <v>95</v>
      </c>
      <c r="F476" s="173">
        <v>840</v>
      </c>
      <c r="G476" s="174">
        <f t="shared" si="14"/>
        <v>8.8257887999999998</v>
      </c>
      <c r="H476" s="174">
        <f t="shared" si="15"/>
        <v>23.786151480000001</v>
      </c>
      <c r="I476" s="175" t="s">
        <v>1492</v>
      </c>
      <c r="J476" s="176"/>
    </row>
    <row r="477" spans="1:10" ht="14.9" customHeight="1">
      <c r="A477" s="171">
        <v>4.3310000000000004</v>
      </c>
      <c r="B477" s="172" t="s">
        <v>470</v>
      </c>
      <c r="C477" s="172" t="s">
        <v>1910</v>
      </c>
      <c r="D477" s="173">
        <v>1</v>
      </c>
      <c r="E477" s="173">
        <v>54</v>
      </c>
      <c r="F477" s="173">
        <v>504</v>
      </c>
      <c r="G477" s="174">
        <f t="shared" si="14"/>
        <v>5.0167641600000001</v>
      </c>
      <c r="H477" s="174">
        <f t="shared" si="15"/>
        <v>14.271690888</v>
      </c>
      <c r="I477" s="175" t="s">
        <v>1492</v>
      </c>
      <c r="J477" s="176"/>
    </row>
    <row r="478" spans="1:10" ht="14.9" customHeight="1">
      <c r="A478" s="171">
        <v>4.3310000000000004</v>
      </c>
      <c r="B478" s="172" t="s">
        <v>463</v>
      </c>
      <c r="C478" s="172" t="s">
        <v>1911</v>
      </c>
      <c r="D478" s="173">
        <v>1</v>
      </c>
      <c r="E478" s="180">
        <v>153</v>
      </c>
      <c r="F478" s="180">
        <v>2482</v>
      </c>
      <c r="G478" s="174">
        <f t="shared" si="14"/>
        <v>14.214165120000001</v>
      </c>
      <c r="H478" s="174">
        <f t="shared" si="15"/>
        <v>70.282414254000003</v>
      </c>
      <c r="I478" s="175" t="s">
        <v>30</v>
      </c>
      <c r="J478" s="176" t="s">
        <v>1599</v>
      </c>
    </row>
    <row r="479" spans="1:10" ht="14.9" customHeight="1">
      <c r="A479" s="171">
        <v>4.3310000000000004</v>
      </c>
      <c r="B479" s="172" t="s">
        <v>469</v>
      </c>
      <c r="C479" s="172" t="s">
        <v>1912</v>
      </c>
      <c r="D479" s="173">
        <v>1</v>
      </c>
      <c r="E479" s="180">
        <v>80</v>
      </c>
      <c r="F479" s="180">
        <v>733</v>
      </c>
      <c r="G479" s="174">
        <f t="shared" si="14"/>
        <v>7.4322432000000003</v>
      </c>
      <c r="H479" s="174">
        <f t="shared" si="15"/>
        <v>20.756248850999999</v>
      </c>
      <c r="I479" s="175" t="s">
        <v>30</v>
      </c>
      <c r="J479" s="176" t="s">
        <v>1913</v>
      </c>
    </row>
    <row r="480" spans="1:10" ht="14.9" customHeight="1">
      <c r="A480" s="171">
        <v>4.3310000000000004</v>
      </c>
      <c r="B480" s="172" t="s">
        <v>466</v>
      </c>
      <c r="C480" s="172" t="s">
        <v>1914</v>
      </c>
      <c r="D480" s="173">
        <v>2</v>
      </c>
      <c r="E480" s="173">
        <v>117</v>
      </c>
      <c r="F480" s="173">
        <v>1073</v>
      </c>
      <c r="G480" s="174">
        <f t="shared" si="14"/>
        <v>10.869655680000001</v>
      </c>
      <c r="H480" s="174">
        <f t="shared" si="15"/>
        <v>30.383976830999998</v>
      </c>
      <c r="I480" s="175" t="s">
        <v>1492</v>
      </c>
      <c r="J480" s="176"/>
    </row>
    <row r="481" spans="1:10" ht="14.9" customHeight="1">
      <c r="A481" s="171">
        <v>4.3310000000000004</v>
      </c>
      <c r="B481" s="172" t="s">
        <v>462</v>
      </c>
      <c r="C481" s="172" t="s">
        <v>1915</v>
      </c>
      <c r="D481" s="173">
        <v>2</v>
      </c>
      <c r="E481" s="173">
        <v>72</v>
      </c>
      <c r="F481" s="173">
        <v>648</v>
      </c>
      <c r="G481" s="174">
        <f t="shared" si="14"/>
        <v>6.6890188800000008</v>
      </c>
      <c r="H481" s="174">
        <f t="shared" si="15"/>
        <v>18.349316855999998</v>
      </c>
      <c r="I481" s="175" t="s">
        <v>1492</v>
      </c>
      <c r="J481" s="176"/>
    </row>
    <row r="482" spans="1:10" ht="14.9" customHeight="1">
      <c r="A482" s="171">
        <v>4.3310000000000004</v>
      </c>
      <c r="B482" s="172" t="s">
        <v>437</v>
      </c>
      <c r="C482" s="172" t="s">
        <v>1916</v>
      </c>
      <c r="D482" s="173">
        <v>3</v>
      </c>
      <c r="E482" s="173">
        <v>421</v>
      </c>
      <c r="F482" s="173">
        <v>4702</v>
      </c>
      <c r="G482" s="174">
        <f t="shared" si="14"/>
        <v>39.112179840000003</v>
      </c>
      <c r="H482" s="174">
        <f t="shared" si="15"/>
        <v>133.145814594</v>
      </c>
      <c r="I482" s="175" t="s">
        <v>1492</v>
      </c>
      <c r="J482" s="176"/>
    </row>
    <row r="483" spans="1:10" ht="14.9" customHeight="1">
      <c r="A483" s="171">
        <v>4.3310000000000004</v>
      </c>
      <c r="B483" s="172" t="s">
        <v>439</v>
      </c>
      <c r="C483" s="172" t="s">
        <v>1917</v>
      </c>
      <c r="D483" s="173">
        <v>3</v>
      </c>
      <c r="E483" s="173">
        <v>329</v>
      </c>
      <c r="F483" s="173">
        <v>3409</v>
      </c>
      <c r="G483" s="174">
        <f t="shared" si="14"/>
        <v>30.565100160000004</v>
      </c>
      <c r="H483" s="174">
        <f t="shared" si="15"/>
        <v>96.532131422999996</v>
      </c>
      <c r="I483" s="175" t="s">
        <v>1492</v>
      </c>
      <c r="J483" s="176"/>
    </row>
    <row r="484" spans="1:10" ht="14.9" customHeight="1">
      <c r="A484" s="171">
        <v>4.3310000000000004</v>
      </c>
      <c r="B484" s="172" t="s">
        <v>479</v>
      </c>
      <c r="C484" s="172" t="s">
        <v>1918</v>
      </c>
      <c r="D484" s="173">
        <v>3</v>
      </c>
      <c r="E484" s="173">
        <v>900</v>
      </c>
      <c r="F484" s="173">
        <v>15773</v>
      </c>
      <c r="G484" s="174">
        <f t="shared" si="14"/>
        <v>83.612736000000012</v>
      </c>
      <c r="H484" s="174">
        <f t="shared" si="15"/>
        <v>446.64162773099997</v>
      </c>
      <c r="I484" s="175" t="s">
        <v>1492</v>
      </c>
      <c r="J484" s="176"/>
    </row>
    <row r="485" spans="1:10" ht="14.9" customHeight="1">
      <c r="A485" s="177">
        <v>4.3319999999999999</v>
      </c>
      <c r="B485" s="178" t="s">
        <v>429</v>
      </c>
      <c r="C485" s="178" t="s">
        <v>1919</v>
      </c>
      <c r="D485" s="179" t="s">
        <v>1494</v>
      </c>
      <c r="E485" s="180">
        <v>4</v>
      </c>
      <c r="F485" s="180">
        <v>127</v>
      </c>
      <c r="G485" s="174">
        <f t="shared" si="14"/>
        <v>0.37161216000000002</v>
      </c>
      <c r="H485" s="174">
        <f t="shared" si="15"/>
        <v>3.5962395689999997</v>
      </c>
      <c r="I485" s="175" t="s">
        <v>1492</v>
      </c>
      <c r="J485" s="176"/>
    </row>
    <row r="486" spans="1:10" ht="14.9" customHeight="1">
      <c r="A486" s="177">
        <v>4.3319999999999999</v>
      </c>
      <c r="B486" s="178" t="s">
        <v>427</v>
      </c>
      <c r="C486" s="178" t="s">
        <v>1919</v>
      </c>
      <c r="D486" s="179" t="s">
        <v>1494</v>
      </c>
      <c r="E486" s="180">
        <v>3</v>
      </c>
      <c r="F486" s="180">
        <v>62</v>
      </c>
      <c r="G486" s="174">
        <f t="shared" si="14"/>
        <v>0.27870912000000003</v>
      </c>
      <c r="H486" s="174">
        <f t="shared" si="15"/>
        <v>1.7556445139999999</v>
      </c>
      <c r="I486" s="175" t="s">
        <v>1492</v>
      </c>
      <c r="J486" s="176"/>
    </row>
    <row r="487" spans="1:10" ht="14.9" customHeight="1">
      <c r="A487" s="177">
        <v>4.3319999999999999</v>
      </c>
      <c r="B487" s="178" t="s">
        <v>423</v>
      </c>
      <c r="C487" s="178" t="s">
        <v>1920</v>
      </c>
      <c r="D487" s="179" t="s">
        <v>1498</v>
      </c>
      <c r="E487" s="180">
        <v>120</v>
      </c>
      <c r="F487" s="180">
        <v>1379</v>
      </c>
      <c r="G487" s="174">
        <f t="shared" si="14"/>
        <v>11.148364800000001</v>
      </c>
      <c r="H487" s="174">
        <f t="shared" si="15"/>
        <v>39.048932012999998</v>
      </c>
      <c r="I487" s="175" t="s">
        <v>1492</v>
      </c>
      <c r="J487" s="176"/>
    </row>
    <row r="488" spans="1:10" ht="14.9" customHeight="1">
      <c r="A488" s="177">
        <v>4.3319999999999999</v>
      </c>
      <c r="B488" s="178" t="s">
        <v>416</v>
      </c>
      <c r="C488" s="178" t="s">
        <v>1921</v>
      </c>
      <c r="D488" s="181" t="s">
        <v>1507</v>
      </c>
      <c r="E488" s="180">
        <v>123</v>
      </c>
      <c r="F488" s="180">
        <v>1126</v>
      </c>
      <c r="G488" s="174">
        <f t="shared" si="14"/>
        <v>11.427073920000002</v>
      </c>
      <c r="H488" s="174">
        <f t="shared" si="15"/>
        <v>31.884769721999998</v>
      </c>
      <c r="I488" s="175" t="s">
        <v>1503</v>
      </c>
      <c r="J488" s="176" t="s">
        <v>1583</v>
      </c>
    </row>
    <row r="489" spans="1:10" ht="14.9" customHeight="1">
      <c r="A489" s="177">
        <v>4.3319999999999999</v>
      </c>
      <c r="B489" s="178" t="s">
        <v>416</v>
      </c>
      <c r="C489" s="178" t="s">
        <v>1922</v>
      </c>
      <c r="D489" s="181" t="s">
        <v>1507</v>
      </c>
      <c r="E489" s="180">
        <v>132</v>
      </c>
      <c r="F489" s="180">
        <v>1129</v>
      </c>
      <c r="G489" s="174">
        <f t="shared" si="14"/>
        <v>12.263201280000001</v>
      </c>
      <c r="H489" s="174">
        <f t="shared" si="15"/>
        <v>31.969720262999999</v>
      </c>
      <c r="I489" s="175" t="s">
        <v>1503</v>
      </c>
      <c r="J489" s="176"/>
    </row>
    <row r="490" spans="1:10" ht="14.9" customHeight="1">
      <c r="A490" s="171">
        <v>4.3319999999999999</v>
      </c>
      <c r="B490" s="172" t="s">
        <v>426</v>
      </c>
      <c r="C490" s="172" t="s">
        <v>1919</v>
      </c>
      <c r="D490" s="173">
        <v>1</v>
      </c>
      <c r="E490" s="173">
        <v>24</v>
      </c>
      <c r="F490" s="173">
        <v>224</v>
      </c>
      <c r="G490" s="174">
        <f t="shared" si="14"/>
        <v>2.2296729600000003</v>
      </c>
      <c r="H490" s="174">
        <f t="shared" si="15"/>
        <v>6.3429737279999996</v>
      </c>
      <c r="I490" s="175" t="s">
        <v>1492</v>
      </c>
      <c r="J490" s="176"/>
    </row>
    <row r="491" spans="1:10" ht="14.9" customHeight="1">
      <c r="A491" s="171">
        <v>4.3319999999999999</v>
      </c>
      <c r="B491" s="172" t="s">
        <v>420</v>
      </c>
      <c r="C491" s="172" t="s">
        <v>1923</v>
      </c>
      <c r="D491" s="173">
        <v>1</v>
      </c>
      <c r="E491" s="173">
        <v>182</v>
      </c>
      <c r="F491" s="173">
        <v>1699</v>
      </c>
      <c r="G491" s="174">
        <f t="shared" si="14"/>
        <v>16.90835328</v>
      </c>
      <c r="H491" s="174">
        <f t="shared" si="15"/>
        <v>48.110323053000002</v>
      </c>
      <c r="I491" s="175" t="s">
        <v>1503</v>
      </c>
      <c r="J491" s="176" t="s">
        <v>1764</v>
      </c>
    </row>
    <row r="492" spans="1:10" ht="14.9" customHeight="1">
      <c r="A492" s="171">
        <v>4.3319999999999999</v>
      </c>
      <c r="B492" s="172" t="s">
        <v>418</v>
      </c>
      <c r="C492" s="172" t="s">
        <v>1924</v>
      </c>
      <c r="D492" s="173">
        <v>1</v>
      </c>
      <c r="E492" s="173">
        <v>118</v>
      </c>
      <c r="F492" s="173">
        <v>1098</v>
      </c>
      <c r="G492" s="174">
        <f t="shared" si="14"/>
        <v>10.962558720000001</v>
      </c>
      <c r="H492" s="174">
        <f t="shared" si="15"/>
        <v>31.091898005999997</v>
      </c>
      <c r="I492" s="175" t="s">
        <v>1492</v>
      </c>
      <c r="J492" s="176"/>
    </row>
    <row r="493" spans="1:10" ht="14.9" customHeight="1">
      <c r="A493" s="171">
        <v>4.3319999999999999</v>
      </c>
      <c r="B493" s="172" t="s">
        <v>1925</v>
      </c>
      <c r="C493" s="172" t="s">
        <v>1926</v>
      </c>
      <c r="D493" s="173">
        <v>5</v>
      </c>
      <c r="E493" s="173">
        <v>0</v>
      </c>
      <c r="F493" s="180">
        <v>1054</v>
      </c>
      <c r="G493" s="174">
        <f t="shared" si="14"/>
        <v>0</v>
      </c>
      <c r="H493" s="174">
        <f t="shared" si="15"/>
        <v>29.845956737999998</v>
      </c>
      <c r="I493" s="175" t="s">
        <v>1492</v>
      </c>
      <c r="J493" s="176"/>
    </row>
    <row r="494" spans="1:10" ht="14.9" customHeight="1">
      <c r="A494" s="171">
        <v>4.3339999999999996</v>
      </c>
      <c r="B494" s="172" t="s">
        <v>408</v>
      </c>
      <c r="C494" s="172" t="s">
        <v>1927</v>
      </c>
      <c r="D494" s="173">
        <v>2</v>
      </c>
      <c r="E494" s="173">
        <v>95</v>
      </c>
      <c r="F494" s="173">
        <v>867</v>
      </c>
      <c r="G494" s="174">
        <f t="shared" si="14"/>
        <v>8.8257887999999998</v>
      </c>
      <c r="H494" s="174">
        <f t="shared" si="15"/>
        <v>24.550706348999999</v>
      </c>
      <c r="I494" s="175" t="s">
        <v>1492</v>
      </c>
      <c r="J494" s="176"/>
    </row>
    <row r="495" spans="1:10" ht="14.9" customHeight="1">
      <c r="A495" s="171">
        <v>4.3419999999999996</v>
      </c>
      <c r="B495" s="172" t="s">
        <v>405</v>
      </c>
      <c r="C495" s="172" t="s">
        <v>1928</v>
      </c>
      <c r="D495" s="173">
        <v>2</v>
      </c>
      <c r="E495" s="173">
        <v>288</v>
      </c>
      <c r="F495" s="173">
        <v>2732</v>
      </c>
      <c r="G495" s="174">
        <f t="shared" si="14"/>
        <v>26.756075520000003</v>
      </c>
      <c r="H495" s="174">
        <f t="shared" si="15"/>
        <v>77.361626004000001</v>
      </c>
      <c r="I495" s="175" t="s">
        <v>1492</v>
      </c>
      <c r="J495" s="176"/>
    </row>
    <row r="496" spans="1:10" ht="14.9" customHeight="1">
      <c r="A496" s="177">
        <v>4.3620000000000001</v>
      </c>
      <c r="B496" s="178" t="s">
        <v>385</v>
      </c>
      <c r="C496" s="178" t="s">
        <v>1929</v>
      </c>
      <c r="D496" s="179" t="s">
        <v>1498</v>
      </c>
      <c r="E496" s="180">
        <v>141</v>
      </c>
      <c r="F496" s="180">
        <v>1623</v>
      </c>
      <c r="G496" s="174">
        <f t="shared" si="14"/>
        <v>13.099328640000001</v>
      </c>
      <c r="H496" s="174">
        <f t="shared" si="15"/>
        <v>45.958242681000002</v>
      </c>
      <c r="I496" s="175" t="s">
        <v>1492</v>
      </c>
      <c r="J496" s="176"/>
    </row>
    <row r="497" spans="1:10" ht="14.9" customHeight="1">
      <c r="A497" s="177">
        <v>4.3620000000000001</v>
      </c>
      <c r="B497" s="178" t="s">
        <v>390</v>
      </c>
      <c r="C497" s="178" t="s">
        <v>1930</v>
      </c>
      <c r="D497" s="179" t="s">
        <v>1498</v>
      </c>
      <c r="E497" s="180">
        <v>118</v>
      </c>
      <c r="F497" s="180">
        <v>1173</v>
      </c>
      <c r="G497" s="174">
        <f t="shared" si="14"/>
        <v>10.962558720000001</v>
      </c>
      <c r="H497" s="174">
        <f t="shared" si="15"/>
        <v>33.215661531000002</v>
      </c>
      <c r="I497" s="175" t="s">
        <v>1492</v>
      </c>
      <c r="J497" s="176"/>
    </row>
    <row r="498" spans="1:10" ht="14.9" customHeight="1">
      <c r="A498" s="177">
        <v>4.3620000000000001</v>
      </c>
      <c r="B498" s="178" t="s">
        <v>402</v>
      </c>
      <c r="C498" s="178" t="s">
        <v>1922</v>
      </c>
      <c r="D498" s="179" t="s">
        <v>1498</v>
      </c>
      <c r="E498" s="180">
        <v>33</v>
      </c>
      <c r="F498" s="180">
        <v>402</v>
      </c>
      <c r="G498" s="174">
        <f t="shared" si="14"/>
        <v>3.0658003200000001</v>
      </c>
      <c r="H498" s="174">
        <f t="shared" si="15"/>
        <v>11.383372494</v>
      </c>
      <c r="I498" s="175" t="s">
        <v>1492</v>
      </c>
      <c r="J498" s="176"/>
    </row>
    <row r="499" spans="1:10" ht="14.9" customHeight="1">
      <c r="A499" s="171">
        <v>4.3620000000000001</v>
      </c>
      <c r="B499" s="172" t="s">
        <v>380</v>
      </c>
      <c r="C499" s="172" t="s">
        <v>1931</v>
      </c>
      <c r="D499" s="181" t="s">
        <v>1507</v>
      </c>
      <c r="E499" s="180">
        <v>240</v>
      </c>
      <c r="F499" s="180">
        <v>1986</v>
      </c>
      <c r="G499" s="174">
        <f t="shared" si="14"/>
        <v>22.296729600000003</v>
      </c>
      <c r="H499" s="174">
        <f t="shared" si="15"/>
        <v>56.237258142000002</v>
      </c>
      <c r="I499" s="175" t="s">
        <v>1492</v>
      </c>
      <c r="J499" s="176"/>
    </row>
    <row r="500" spans="1:10" ht="14.9" customHeight="1">
      <c r="A500" s="171">
        <v>4.3620000000000001</v>
      </c>
      <c r="B500" s="172" t="s">
        <v>378</v>
      </c>
      <c r="C500" s="172" t="s">
        <v>1932</v>
      </c>
      <c r="D500" s="181" t="s">
        <v>1507</v>
      </c>
      <c r="E500" s="180">
        <v>472</v>
      </c>
      <c r="F500" s="180">
        <v>4012</v>
      </c>
      <c r="G500" s="174">
        <f t="shared" si="14"/>
        <v>43.850234880000002</v>
      </c>
      <c r="H500" s="174">
        <f t="shared" si="15"/>
        <v>113.607190164</v>
      </c>
      <c r="I500" s="175" t="s">
        <v>1492</v>
      </c>
      <c r="J500" s="176"/>
    </row>
    <row r="501" spans="1:10" ht="14.9" customHeight="1">
      <c r="A501" s="171">
        <v>4.3620000000000001</v>
      </c>
      <c r="B501" s="172" t="s">
        <v>388</v>
      </c>
      <c r="C501" s="172" t="s">
        <v>1933</v>
      </c>
      <c r="D501" s="181" t="s">
        <v>1507</v>
      </c>
      <c r="E501" s="180">
        <v>304</v>
      </c>
      <c r="F501" s="180">
        <v>2584</v>
      </c>
      <c r="G501" s="174">
        <f t="shared" si="14"/>
        <v>28.242524160000002</v>
      </c>
      <c r="H501" s="174">
        <f t="shared" si="15"/>
        <v>73.170732647999998</v>
      </c>
      <c r="I501" s="175" t="s">
        <v>1492</v>
      </c>
      <c r="J501" s="176"/>
    </row>
    <row r="502" spans="1:10" ht="14.9" customHeight="1">
      <c r="A502" s="171">
        <v>4.3620000000000001</v>
      </c>
      <c r="B502" s="172" t="s">
        <v>377</v>
      </c>
      <c r="C502" s="172" t="s">
        <v>1932</v>
      </c>
      <c r="D502" s="181" t="s">
        <v>1507</v>
      </c>
      <c r="E502" s="180">
        <v>53</v>
      </c>
      <c r="F502" s="180">
        <v>550</v>
      </c>
      <c r="G502" s="174">
        <f t="shared" si="14"/>
        <v>4.9238611200000006</v>
      </c>
      <c r="H502" s="174">
        <f t="shared" si="15"/>
        <v>15.57426585</v>
      </c>
      <c r="I502" s="175" t="s">
        <v>1492</v>
      </c>
      <c r="J502" s="176"/>
    </row>
    <row r="503" spans="1:10" ht="14.9" customHeight="1">
      <c r="A503" s="171">
        <v>4.3620000000000001</v>
      </c>
      <c r="B503" s="172" t="s">
        <v>376</v>
      </c>
      <c r="C503" s="172" t="s">
        <v>1932</v>
      </c>
      <c r="D503" s="181" t="s">
        <v>1507</v>
      </c>
      <c r="E503" s="180">
        <v>298</v>
      </c>
      <c r="F503" s="180">
        <v>2965</v>
      </c>
      <c r="G503" s="174">
        <f t="shared" si="14"/>
        <v>27.685105920000002</v>
      </c>
      <c r="H503" s="174">
        <f t="shared" si="15"/>
        <v>83.959451354999999</v>
      </c>
      <c r="I503" s="175" t="s">
        <v>1492</v>
      </c>
      <c r="J503" s="176"/>
    </row>
    <row r="504" spans="1:10" ht="14.9" customHeight="1">
      <c r="A504" s="171">
        <v>4.3620000000000001</v>
      </c>
      <c r="B504" s="172" t="s">
        <v>373</v>
      </c>
      <c r="C504" s="172" t="s">
        <v>1934</v>
      </c>
      <c r="D504" s="181" t="s">
        <v>1507</v>
      </c>
      <c r="E504" s="180">
        <v>565</v>
      </c>
      <c r="F504" s="180">
        <v>5642</v>
      </c>
      <c r="G504" s="174">
        <f t="shared" si="14"/>
        <v>52.490217600000001</v>
      </c>
      <c r="H504" s="174">
        <f t="shared" si="15"/>
        <v>159.76365077399998</v>
      </c>
      <c r="I504" s="175" t="s">
        <v>1492</v>
      </c>
      <c r="J504" s="176"/>
    </row>
    <row r="505" spans="1:10" ht="14.9" customHeight="1">
      <c r="A505" s="171">
        <v>4.3620000000000001</v>
      </c>
      <c r="B505" s="172" t="s">
        <v>1935</v>
      </c>
      <c r="C505" s="172" t="s">
        <v>1922</v>
      </c>
      <c r="D505" s="181" t="s">
        <v>1507</v>
      </c>
      <c r="E505" s="180">
        <v>252</v>
      </c>
      <c r="F505" s="180">
        <v>1102</v>
      </c>
      <c r="G505" s="174">
        <f t="shared" si="14"/>
        <v>23.41156608</v>
      </c>
      <c r="H505" s="174">
        <f t="shared" si="15"/>
        <v>31.205165393999998</v>
      </c>
      <c r="I505" s="175" t="s">
        <v>1556</v>
      </c>
      <c r="J505" s="176" t="s">
        <v>1557</v>
      </c>
    </row>
    <row r="506" spans="1:10" ht="14.9" customHeight="1">
      <c r="A506" s="177">
        <v>4.3620000000000001</v>
      </c>
      <c r="B506" s="178" t="s">
        <v>1936</v>
      </c>
      <c r="C506" s="178" t="s">
        <v>1922</v>
      </c>
      <c r="D506" s="181" t="s">
        <v>1507</v>
      </c>
      <c r="E506" s="180">
        <v>173</v>
      </c>
      <c r="F506" s="180">
        <v>1545</v>
      </c>
      <c r="G506" s="174">
        <f t="shared" si="14"/>
        <v>16.072225920000001</v>
      </c>
      <c r="H506" s="174">
        <f t="shared" si="15"/>
        <v>43.749528614999996</v>
      </c>
      <c r="I506" s="175" t="s">
        <v>1492</v>
      </c>
      <c r="J506" s="176"/>
    </row>
    <row r="507" spans="1:10" ht="14.9" customHeight="1">
      <c r="A507" s="177">
        <v>4.3620000000000001</v>
      </c>
      <c r="B507" s="178" t="s">
        <v>399</v>
      </c>
      <c r="C507" s="178" t="s">
        <v>1922</v>
      </c>
      <c r="D507" s="181" t="s">
        <v>1507</v>
      </c>
      <c r="E507" s="180">
        <v>132</v>
      </c>
      <c r="F507" s="180">
        <v>1129</v>
      </c>
      <c r="G507" s="174">
        <f t="shared" si="14"/>
        <v>12.263201280000001</v>
      </c>
      <c r="H507" s="174">
        <f t="shared" si="15"/>
        <v>31.969720262999999</v>
      </c>
      <c r="I507" s="175" t="s">
        <v>1503</v>
      </c>
      <c r="J507" s="176" t="s">
        <v>1583</v>
      </c>
    </row>
    <row r="508" spans="1:10" ht="14.9" customHeight="1">
      <c r="A508" s="189">
        <v>4.3620000000000001</v>
      </c>
      <c r="B508" s="178" t="s">
        <v>1366</v>
      </c>
      <c r="C508" s="178" t="s">
        <v>1937</v>
      </c>
      <c r="D508" s="181" t="s">
        <v>1507</v>
      </c>
      <c r="E508" s="180">
        <v>18</v>
      </c>
      <c r="F508" s="180">
        <v>204</v>
      </c>
      <c r="G508" s="174">
        <f t="shared" si="14"/>
        <v>1.6722547200000002</v>
      </c>
      <c r="H508" s="174">
        <f t="shared" si="15"/>
        <v>5.7766367880000002</v>
      </c>
      <c r="I508" s="175" t="s">
        <v>1492</v>
      </c>
      <c r="J508" s="176" t="s">
        <v>1599</v>
      </c>
    </row>
    <row r="509" spans="1:10" ht="14.9" customHeight="1">
      <c r="A509" s="171">
        <v>4.3620000000000001</v>
      </c>
      <c r="B509" s="172" t="s">
        <v>1938</v>
      </c>
      <c r="C509" s="172" t="s">
        <v>1922</v>
      </c>
      <c r="D509" s="173">
        <v>1</v>
      </c>
      <c r="E509" s="173">
        <v>47</v>
      </c>
      <c r="F509" s="173">
        <v>605</v>
      </c>
      <c r="G509" s="174">
        <f t="shared" si="14"/>
        <v>4.3664428800000001</v>
      </c>
      <c r="H509" s="174">
        <f t="shared" si="15"/>
        <v>17.131692434999998</v>
      </c>
      <c r="I509" s="175" t="s">
        <v>1492</v>
      </c>
      <c r="J509" s="176"/>
    </row>
    <row r="510" spans="1:10" ht="14.9" customHeight="1">
      <c r="A510" s="171">
        <v>4.3620000000000001</v>
      </c>
      <c r="B510" s="172" t="s">
        <v>1939</v>
      </c>
      <c r="C510" s="172" t="s">
        <v>1922</v>
      </c>
      <c r="D510" s="173">
        <v>1</v>
      </c>
      <c r="E510" s="173">
        <v>54</v>
      </c>
      <c r="F510" s="173">
        <v>693</v>
      </c>
      <c r="G510" s="174">
        <f t="shared" si="14"/>
        <v>5.0167641600000001</v>
      </c>
      <c r="H510" s="174">
        <f t="shared" si="15"/>
        <v>19.623574971</v>
      </c>
      <c r="I510" s="175" t="s">
        <v>1492</v>
      </c>
      <c r="J510" s="176"/>
    </row>
    <row r="511" spans="1:10" ht="14.9" customHeight="1">
      <c r="A511" s="171">
        <v>4.3620000000000001</v>
      </c>
      <c r="B511" s="172" t="s">
        <v>876</v>
      </c>
      <c r="C511" s="172" t="s">
        <v>1940</v>
      </c>
      <c r="D511" s="173">
        <v>1</v>
      </c>
      <c r="E511" s="173">
        <v>59</v>
      </c>
      <c r="F511" s="173">
        <v>603</v>
      </c>
      <c r="G511" s="174">
        <f t="shared" si="14"/>
        <v>5.4812793600000003</v>
      </c>
      <c r="H511" s="174">
        <f t="shared" si="15"/>
        <v>17.075058740999999</v>
      </c>
      <c r="I511" s="182" t="s">
        <v>1492</v>
      </c>
      <c r="J511" s="183"/>
    </row>
    <row r="512" spans="1:10" ht="14.9" customHeight="1">
      <c r="A512" s="171">
        <v>4.3620000000000001</v>
      </c>
      <c r="B512" s="172" t="s">
        <v>1941</v>
      </c>
      <c r="C512" s="172" t="s">
        <v>1922</v>
      </c>
      <c r="D512" s="173">
        <v>2</v>
      </c>
      <c r="E512" s="173">
        <v>90</v>
      </c>
      <c r="F512" s="173">
        <v>986</v>
      </c>
      <c r="G512" s="174">
        <f t="shared" si="14"/>
        <v>8.3612736000000005</v>
      </c>
      <c r="H512" s="174">
        <f t="shared" si="15"/>
        <v>27.920411141999999</v>
      </c>
      <c r="I512" s="175" t="s">
        <v>1492</v>
      </c>
      <c r="J512" s="176"/>
    </row>
    <row r="513" spans="1:11" ht="14.9" customHeight="1">
      <c r="A513" s="171">
        <v>4.3620000000000001</v>
      </c>
      <c r="B513" s="172" t="s">
        <v>395</v>
      </c>
      <c r="C513" s="172" t="s">
        <v>1922</v>
      </c>
      <c r="D513" s="173">
        <v>2</v>
      </c>
      <c r="E513" s="173">
        <v>96</v>
      </c>
      <c r="F513" s="173">
        <v>990</v>
      </c>
      <c r="G513" s="174">
        <f t="shared" si="14"/>
        <v>8.918691840000001</v>
      </c>
      <c r="H513" s="174">
        <f t="shared" si="15"/>
        <v>28.03367853</v>
      </c>
      <c r="I513" s="175" t="s">
        <v>1492</v>
      </c>
      <c r="J513" s="176"/>
    </row>
    <row r="514" spans="1:11" ht="14.9" customHeight="1">
      <c r="A514" s="171">
        <v>4.3620000000000001</v>
      </c>
      <c r="B514" s="172" t="s">
        <v>394</v>
      </c>
      <c r="C514" s="172" t="s">
        <v>1922</v>
      </c>
      <c r="D514" s="173">
        <v>3</v>
      </c>
      <c r="E514" s="173">
        <v>103</v>
      </c>
      <c r="F514" s="173">
        <v>879</v>
      </c>
      <c r="G514" s="174">
        <f t="shared" si="14"/>
        <v>9.569013120000001</v>
      </c>
      <c r="H514" s="174">
        <f t="shared" si="15"/>
        <v>24.890508513</v>
      </c>
      <c r="I514" s="175" t="s">
        <v>1492</v>
      </c>
      <c r="J514" s="176"/>
    </row>
    <row r="515" spans="1:11" ht="14.9" customHeight="1" thickBot="1">
      <c r="A515" s="190">
        <v>4.3620000000000001</v>
      </c>
      <c r="B515" s="191" t="s">
        <v>392</v>
      </c>
      <c r="C515" s="191" t="s">
        <v>1922</v>
      </c>
      <c r="D515" s="192">
        <v>3</v>
      </c>
      <c r="E515" s="192">
        <v>180</v>
      </c>
      <c r="F515" s="192">
        <v>1545</v>
      </c>
      <c r="G515" s="193">
        <f t="shared" si="14"/>
        <v>16.722547200000001</v>
      </c>
      <c r="H515" s="193">
        <f t="shared" si="15"/>
        <v>43.749528614999996</v>
      </c>
      <c r="I515" s="194" t="s">
        <v>1492</v>
      </c>
      <c r="J515" s="195"/>
    </row>
    <row r="516" spans="1:11" ht="14.25" customHeight="1" thickBot="1">
      <c r="A516" s="196"/>
      <c r="B516" s="210" t="s">
        <v>1942</v>
      </c>
      <c r="C516" s="211"/>
      <c r="D516" s="211"/>
      <c r="E516" s="197">
        <f>SUM(E3:E515)</f>
        <v>76884</v>
      </c>
      <c r="F516" s="198">
        <f>SUM(F3:F515)</f>
        <v>1160502</v>
      </c>
      <c r="G516" s="197">
        <f>SUM(G3:G515)</f>
        <v>7142.7573273600065</v>
      </c>
      <c r="H516" s="197">
        <f>SUM(H3:H515)</f>
        <v>32861.757577194025</v>
      </c>
      <c r="I516" s="199"/>
      <c r="J516" s="199"/>
    </row>
    <row r="517" spans="1:11" ht="14.25" hidden="1" customHeight="1">
      <c r="A517" s="200"/>
      <c r="B517" s="201" t="s">
        <v>1943</v>
      </c>
      <c r="C517" s="201"/>
      <c r="D517" s="201"/>
      <c r="E517" s="201">
        <v>5445</v>
      </c>
      <c r="F517" s="201">
        <v>48869</v>
      </c>
      <c r="G517" s="201"/>
      <c r="H517" s="201"/>
      <c r="I517" s="202"/>
      <c r="J517" s="201"/>
    </row>
    <row r="518" spans="1:11" ht="14.9" hidden="1" customHeight="1">
      <c r="A518" s="200"/>
      <c r="B518" s="201" t="s">
        <v>1943</v>
      </c>
      <c r="C518" s="201"/>
      <c r="D518" s="201"/>
      <c r="E518" s="201">
        <v>823</v>
      </c>
      <c r="F518" s="201">
        <v>7969</v>
      </c>
      <c r="G518" s="201"/>
      <c r="H518" s="201"/>
      <c r="I518" s="202"/>
      <c r="J518" s="201"/>
    </row>
    <row r="519" spans="1:11" ht="15" customHeight="1">
      <c r="A519" s="203"/>
      <c r="B519" s="185"/>
      <c r="C519" s="185"/>
      <c r="D519" s="185"/>
      <c r="E519" s="185"/>
      <c r="F519" s="185"/>
      <c r="G519" s="185"/>
      <c r="H519" s="204"/>
      <c r="I519" s="205"/>
      <c r="J519" s="185"/>
    </row>
    <row r="520" spans="1:11" s="185" customFormat="1">
      <c r="A520" s="206" t="s">
        <v>1944</v>
      </c>
      <c r="B520" s="186"/>
      <c r="C520" s="186"/>
      <c r="D520" s="186"/>
      <c r="E520" s="186"/>
      <c r="F520" s="186"/>
      <c r="G520" s="186"/>
      <c r="H520" s="186"/>
      <c r="I520" s="186"/>
      <c r="J520" s="186"/>
    </row>
    <row r="521" spans="1:11" s="185" customFormat="1" ht="12.75" customHeight="1">
      <c r="K521" s="170"/>
    </row>
    <row r="524" spans="1:11">
      <c r="K524" s="207"/>
    </row>
    <row r="525" spans="1:11" s="185" customFormat="1" ht="12.75" customHeight="1">
      <c r="K525" s="186"/>
    </row>
    <row r="526" spans="1:11" s="185" customFormat="1">
      <c r="K526" s="186"/>
    </row>
    <row r="527" spans="1:11" s="185" customFormat="1">
      <c r="K527" s="170"/>
    </row>
    <row r="528" spans="1:11" s="185" customFormat="1" ht="12.75" customHeight="1">
      <c r="K528" s="186"/>
    </row>
    <row r="529" spans="11:11">
      <c r="K529" s="186"/>
    </row>
    <row r="530" spans="11:11" ht="12.75" customHeight="1">
      <c r="K530" s="207"/>
    </row>
    <row r="531" spans="11:11">
      <c r="K531" s="207"/>
    </row>
  </sheetData>
  <autoFilter ref="A2:J520"/>
  <mergeCells count="2">
    <mergeCell ref="A1:J1"/>
    <mergeCell ref="B516:D516"/>
  </mergeCells>
  <pageMargins left="0.75" right="0.75" top="0" bottom="0" header="0.5" footer="0.5"/>
  <pageSetup scale="46" fitToHeight="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6"/>
  <sheetViews>
    <sheetView topLeftCell="A33" workbookViewId="0">
      <selection activeCell="D170" sqref="D170:D171"/>
    </sheetView>
  </sheetViews>
  <sheetFormatPr defaultRowHeight="14.5"/>
  <cols>
    <col min="1" max="1" width="18.7265625" style="4" customWidth="1"/>
    <col min="2" max="2" width="34.54296875" bestFit="1" customWidth="1"/>
    <col min="3" max="3" width="11.26953125" bestFit="1" customWidth="1"/>
    <col min="4" max="4" width="20.1796875" bestFit="1" customWidth="1"/>
    <col min="5" max="5" width="12" style="5" bestFit="1" customWidth="1"/>
    <col min="6" max="6" width="7.36328125" style="5" bestFit="1" customWidth="1"/>
    <col min="7" max="7" width="8.7265625" style="5"/>
  </cols>
  <sheetData>
    <row r="1" spans="1:7">
      <c r="C1" s="6" t="s">
        <v>333</v>
      </c>
      <c r="F1" s="45"/>
      <c r="G1" s="45"/>
    </row>
    <row r="2" spans="1:7" s="38" customFormat="1" ht="15.5">
      <c r="A2" s="38" t="s">
        <v>344</v>
      </c>
      <c r="B2" s="38" t="s">
        <v>345</v>
      </c>
      <c r="C2" s="39">
        <v>14236.7</v>
      </c>
      <c r="F2" s="46"/>
      <c r="G2" s="46"/>
    </row>
    <row r="3" spans="1:7" s="38" customFormat="1" ht="15.5">
      <c r="A3" s="38" t="s">
        <v>347</v>
      </c>
      <c r="B3" s="38" t="s">
        <v>348</v>
      </c>
      <c r="C3" s="40">
        <v>186.88</v>
      </c>
      <c r="F3" s="47"/>
      <c r="G3" s="46"/>
    </row>
    <row r="4" spans="1:7" s="38" customFormat="1" ht="15.5">
      <c r="A4" s="38" t="s">
        <v>349</v>
      </c>
      <c r="B4" s="38" t="s">
        <v>350</v>
      </c>
      <c r="C4" s="39">
        <v>171.66</v>
      </c>
      <c r="F4" s="46"/>
      <c r="G4" s="46"/>
    </row>
    <row r="5" spans="1:7" s="38" customFormat="1" ht="15.5">
      <c r="A5" s="38" t="s">
        <v>351</v>
      </c>
      <c r="B5" s="38" t="s">
        <v>352</v>
      </c>
      <c r="C5" s="39">
        <v>21.3</v>
      </c>
      <c r="F5" s="46"/>
      <c r="G5" s="46"/>
    </row>
    <row r="6" spans="1:7" s="38" customFormat="1" ht="15.5">
      <c r="A6" s="38" t="s">
        <v>29</v>
      </c>
      <c r="B6" s="38" t="s">
        <v>353</v>
      </c>
      <c r="C6" s="39">
        <v>15.06</v>
      </c>
      <c r="F6" s="46"/>
      <c r="G6" s="46"/>
    </row>
    <row r="7" spans="1:7" s="38" customFormat="1" ht="15.5">
      <c r="A7" s="38" t="s">
        <v>28</v>
      </c>
      <c r="B7" s="38" t="s">
        <v>354</v>
      </c>
      <c r="C7" s="39">
        <v>7.12</v>
      </c>
      <c r="F7" s="46"/>
      <c r="G7" s="46"/>
    </row>
    <row r="8" spans="1:7" s="38" customFormat="1" ht="15.5">
      <c r="A8" s="38" t="s">
        <v>355</v>
      </c>
      <c r="C8" s="41">
        <f>C10*C9</f>
        <v>0.50852799999999998</v>
      </c>
      <c r="F8" s="48"/>
      <c r="G8" s="46"/>
    </row>
    <row r="9" spans="1:7" s="38" customFormat="1" ht="15.5">
      <c r="A9" s="38" t="s">
        <v>356</v>
      </c>
      <c r="C9" s="39">
        <v>0.85899999999999999</v>
      </c>
      <c r="F9" s="46"/>
      <c r="G9" s="46"/>
    </row>
    <row r="10" spans="1:7" s="38" customFormat="1" ht="15.5">
      <c r="A10" s="38" t="s">
        <v>357</v>
      </c>
      <c r="C10" s="39">
        <v>0.59199999999999997</v>
      </c>
      <c r="F10" s="46"/>
      <c r="G10" s="46"/>
    </row>
    <row r="11" spans="1:7" s="38" customFormat="1" ht="15.5">
      <c r="A11" s="38" t="s">
        <v>358</v>
      </c>
      <c r="B11" s="38" t="s">
        <v>359</v>
      </c>
      <c r="C11" s="39">
        <f>(80+8.725*3)*1000</f>
        <v>106175</v>
      </c>
      <c r="F11" s="46"/>
      <c r="G11" s="46"/>
    </row>
    <row r="12" spans="1:7" s="38" customFormat="1" ht="15.5">
      <c r="A12" s="38" t="s">
        <v>361</v>
      </c>
      <c r="B12" s="38" t="s">
        <v>362</v>
      </c>
      <c r="C12" s="42">
        <v>0</v>
      </c>
      <c r="F12" s="49"/>
      <c r="G12" s="46"/>
    </row>
    <row r="13" spans="1:7" s="38" customFormat="1" ht="15.5">
      <c r="A13" s="38" t="s">
        <v>363</v>
      </c>
      <c r="B13" s="38" t="s">
        <v>364</v>
      </c>
      <c r="C13" s="43">
        <v>390</v>
      </c>
      <c r="F13" s="50"/>
      <c r="G13" s="46"/>
    </row>
    <row r="14" spans="1:7" s="38" customFormat="1" ht="15.5">
      <c r="A14" s="38" t="s">
        <v>365</v>
      </c>
      <c r="B14" s="38" t="s">
        <v>366</v>
      </c>
      <c r="C14" s="44">
        <v>31.21</v>
      </c>
      <c r="F14" s="51"/>
      <c r="G14" s="46"/>
    </row>
    <row r="15" spans="1:7">
      <c r="A15" s="23"/>
      <c r="B15" s="6"/>
      <c r="E15"/>
      <c r="F15"/>
      <c r="G15"/>
    </row>
    <row r="16" spans="1:7">
      <c r="B16" s="1" t="s">
        <v>10</v>
      </c>
      <c r="C16" s="6">
        <v>14236.7</v>
      </c>
    </row>
    <row r="17" spans="2:3">
      <c r="B17" s="1" t="s">
        <v>11</v>
      </c>
      <c r="C17" s="6">
        <v>390</v>
      </c>
    </row>
    <row r="18" spans="2:3">
      <c r="B18" s="1" t="s">
        <v>13</v>
      </c>
      <c r="C18" s="6">
        <v>3.14</v>
      </c>
    </row>
    <row r="19" spans="2:3">
      <c r="B19" s="1" t="s">
        <v>14</v>
      </c>
      <c r="C19" s="6">
        <v>10563</v>
      </c>
    </row>
    <row r="20" spans="2:3">
      <c r="B20" s="1" t="s">
        <v>16</v>
      </c>
      <c r="C20" s="6">
        <v>2571</v>
      </c>
    </row>
    <row r="21" spans="2:3">
      <c r="B21" s="1" t="s">
        <v>18</v>
      </c>
      <c r="C21" s="6">
        <v>0</v>
      </c>
    </row>
    <row r="22" spans="2:3">
      <c r="B22" t="s">
        <v>12</v>
      </c>
      <c r="C22" s="6">
        <v>0</v>
      </c>
    </row>
    <row r="23" spans="2:3">
      <c r="B23" t="s">
        <v>15</v>
      </c>
      <c r="C23" s="6">
        <v>0.1</v>
      </c>
    </row>
    <row r="24" spans="2:3">
      <c r="B24" t="s">
        <v>17</v>
      </c>
      <c r="C24" s="6">
        <v>0</v>
      </c>
    </row>
    <row r="25" spans="2:3">
      <c r="B25" s="2"/>
      <c r="C25" s="6"/>
    </row>
    <row r="26" spans="2:3">
      <c r="B26" s="4" t="s">
        <v>336</v>
      </c>
      <c r="C26" s="6"/>
    </row>
    <row r="27" spans="2:3">
      <c r="B27" s="1"/>
      <c r="C27" s="6"/>
    </row>
    <row r="28" spans="2:3">
      <c r="B28" s="7" t="s">
        <v>21</v>
      </c>
      <c r="C28" s="6">
        <v>0</v>
      </c>
    </row>
    <row r="29" spans="2:3">
      <c r="B29" s="7" t="s">
        <v>22</v>
      </c>
      <c r="C29" s="25">
        <v>0</v>
      </c>
    </row>
    <row r="30" spans="2:3">
      <c r="B30" s="7" t="s">
        <v>20</v>
      </c>
      <c r="C30" s="6">
        <v>0</v>
      </c>
    </row>
    <row r="31" spans="2:3">
      <c r="B31" s="2"/>
      <c r="C31" s="6"/>
    </row>
    <row r="32" spans="2:3">
      <c r="B32" s="4" t="s">
        <v>335</v>
      </c>
      <c r="C32" s="6"/>
    </row>
    <row r="33" spans="1:4">
      <c r="A33" s="5"/>
      <c r="B33" s="7" t="s">
        <v>21</v>
      </c>
      <c r="C33" s="6">
        <v>1249</v>
      </c>
    </row>
    <row r="34" spans="1:4">
      <c r="A34" s="5"/>
      <c r="B34" s="7" t="s">
        <v>22</v>
      </c>
      <c r="C34" s="25">
        <v>4820</v>
      </c>
    </row>
    <row r="35" spans="1:4">
      <c r="A35" s="5"/>
      <c r="B35" s="7" t="s">
        <v>20</v>
      </c>
      <c r="C35" s="6">
        <v>6069</v>
      </c>
    </row>
    <row r="36" spans="1:4">
      <c r="A36" s="29"/>
    </row>
    <row r="37" spans="1:4">
      <c r="A37" s="5"/>
      <c r="B37" s="1" t="s">
        <v>337</v>
      </c>
    </row>
    <row r="38" spans="1:4">
      <c r="A38" s="5"/>
      <c r="B38" s="7" t="s">
        <v>21</v>
      </c>
      <c r="C38" s="6">
        <v>3264</v>
      </c>
    </row>
    <row r="39" spans="1:4">
      <c r="A39" s="5"/>
      <c r="B39" s="7" t="s">
        <v>22</v>
      </c>
      <c r="C39" s="25">
        <v>6817</v>
      </c>
    </row>
    <row r="40" spans="1:4">
      <c r="A40" s="5"/>
      <c r="B40" s="7" t="s">
        <v>20</v>
      </c>
      <c r="C40" s="6">
        <v>10081</v>
      </c>
    </row>
    <row r="41" spans="1:4">
      <c r="A41" s="5"/>
      <c r="B41" s="2"/>
    </row>
    <row r="42" spans="1:4">
      <c r="A42" s="5"/>
      <c r="B42" s="4" t="s">
        <v>338</v>
      </c>
    </row>
    <row r="43" spans="1:4">
      <c r="A43" s="5"/>
      <c r="B43" s="7" t="s">
        <v>21</v>
      </c>
      <c r="C43" s="6">
        <v>11600</v>
      </c>
    </row>
    <row r="44" spans="1:4">
      <c r="A44" s="5"/>
      <c r="B44" s="7" t="s">
        <v>22</v>
      </c>
      <c r="C44" s="25">
        <v>34570</v>
      </c>
    </row>
    <row r="45" spans="1:4">
      <c r="A45" s="5"/>
      <c r="B45" s="7" t="s">
        <v>20</v>
      </c>
      <c r="C45" s="6">
        <v>46170</v>
      </c>
    </row>
    <row r="46" spans="1:4">
      <c r="A46" s="29"/>
    </row>
    <row r="47" spans="1:4">
      <c r="A47" s="5" t="s">
        <v>339</v>
      </c>
      <c r="C47" s="5"/>
      <c r="D47" s="5"/>
    </row>
    <row r="48" spans="1:4">
      <c r="A48" s="28" t="s">
        <v>23</v>
      </c>
      <c r="B48" s="1" t="s">
        <v>24</v>
      </c>
      <c r="C48" s="5"/>
      <c r="D48" s="5"/>
    </row>
    <row r="49" spans="1:4">
      <c r="A49" s="28">
        <v>1</v>
      </c>
      <c r="B49" t="s">
        <v>27</v>
      </c>
      <c r="C49">
        <v>379</v>
      </c>
      <c r="D49" s="5"/>
    </row>
    <row r="50" spans="1:4">
      <c r="A50" s="28">
        <v>2</v>
      </c>
      <c r="B50" t="s">
        <v>107</v>
      </c>
      <c r="C50">
        <v>2102</v>
      </c>
    </row>
    <row r="51" spans="1:4">
      <c r="A51" s="28">
        <v>3</v>
      </c>
      <c r="B51" t="s">
        <v>293</v>
      </c>
      <c r="C51">
        <v>2842</v>
      </c>
    </row>
    <row r="52" spans="1:4">
      <c r="A52" s="28">
        <v>4</v>
      </c>
      <c r="B52" t="s">
        <v>341</v>
      </c>
      <c r="C52">
        <v>195</v>
      </c>
    </row>
    <row r="53" spans="1:4">
      <c r="A53" s="28">
        <v>5</v>
      </c>
      <c r="B53" t="s">
        <v>342</v>
      </c>
      <c r="C53" s="27">
        <v>551.70000000000005</v>
      </c>
    </row>
    <row r="54" spans="1:4">
      <c r="A54" s="28" t="s">
        <v>20</v>
      </c>
      <c r="C54">
        <v>6069</v>
      </c>
    </row>
    <row r="55" spans="1:4">
      <c r="A55" s="5"/>
    </row>
    <row r="56" spans="1:4">
      <c r="A56" s="5" t="s">
        <v>340</v>
      </c>
    </row>
    <row r="57" spans="1:4">
      <c r="A57" s="28" t="s">
        <v>23</v>
      </c>
      <c r="B57" t="s">
        <v>24</v>
      </c>
      <c r="D57" s="6"/>
    </row>
    <row r="58" spans="1:4">
      <c r="A58" s="28">
        <v>1</v>
      </c>
      <c r="B58" t="s">
        <v>27</v>
      </c>
      <c r="C58">
        <v>92</v>
      </c>
      <c r="D58" s="6"/>
    </row>
    <row r="59" spans="1:4">
      <c r="A59" s="28">
        <v>2</v>
      </c>
      <c r="B59" t="s">
        <v>107</v>
      </c>
      <c r="C59">
        <v>51</v>
      </c>
      <c r="D59" s="6"/>
    </row>
    <row r="60" spans="1:4">
      <c r="A60" s="28">
        <v>3</v>
      </c>
      <c r="B60" t="s">
        <v>293</v>
      </c>
      <c r="C60">
        <v>479</v>
      </c>
      <c r="D60" s="6"/>
    </row>
    <row r="61" spans="1:4">
      <c r="A61" s="28">
        <v>4</v>
      </c>
      <c r="B61" t="s">
        <v>341</v>
      </c>
      <c r="C61">
        <v>512</v>
      </c>
      <c r="D61" s="6"/>
    </row>
    <row r="62" spans="1:4">
      <c r="A62" s="28">
        <v>5</v>
      </c>
      <c r="B62" t="s">
        <v>342</v>
      </c>
      <c r="C62" s="27">
        <v>113.5</v>
      </c>
      <c r="D62" s="6"/>
    </row>
    <row r="63" spans="1:4">
      <c r="A63" s="28" t="s">
        <v>20</v>
      </c>
      <c r="C63">
        <v>1249</v>
      </c>
      <c r="D63" s="6"/>
    </row>
    <row r="64" spans="1:4">
      <c r="A64" s="30"/>
      <c r="D64" s="6"/>
    </row>
    <row r="65" spans="1:6">
      <c r="A65" s="5" t="s">
        <v>343</v>
      </c>
      <c r="D65" s="6"/>
    </row>
    <row r="66" spans="1:6">
      <c r="A66" s="28" t="s">
        <v>23</v>
      </c>
      <c r="B66" t="s">
        <v>24</v>
      </c>
      <c r="D66" s="6"/>
    </row>
    <row r="67" spans="1:6">
      <c r="A67" s="28">
        <v>1</v>
      </c>
      <c r="B67" t="s">
        <v>27</v>
      </c>
      <c r="C67" s="6">
        <v>6.2</v>
      </c>
      <c r="D67" s="6"/>
    </row>
    <row r="68" spans="1:6">
      <c r="A68" s="28">
        <v>2</v>
      </c>
      <c r="B68" t="s">
        <v>107</v>
      </c>
      <c r="C68" s="6">
        <v>34.6</v>
      </c>
      <c r="D68" s="6"/>
    </row>
    <row r="69" spans="1:6">
      <c r="A69" s="28">
        <v>3</v>
      </c>
      <c r="B69" t="s">
        <v>293</v>
      </c>
      <c r="C69" s="6">
        <v>46.8</v>
      </c>
      <c r="D69" s="6"/>
    </row>
    <row r="70" spans="1:6">
      <c r="A70" s="28">
        <v>4</v>
      </c>
      <c r="B70" t="s">
        <v>341</v>
      </c>
      <c r="C70" s="6">
        <v>3.2</v>
      </c>
      <c r="D70" s="6"/>
    </row>
    <row r="71" spans="1:6">
      <c r="A71" s="28">
        <v>5</v>
      </c>
      <c r="B71" t="s">
        <v>342</v>
      </c>
      <c r="C71" s="25">
        <v>9.1</v>
      </c>
      <c r="D71" s="6"/>
    </row>
    <row r="72" spans="1:6">
      <c r="A72" s="28" t="s">
        <v>20</v>
      </c>
      <c r="C72" s="6">
        <v>100</v>
      </c>
      <c r="D72" s="6"/>
    </row>
    <row r="73" spans="1:6">
      <c r="A73" s="1"/>
      <c r="D73" s="6"/>
    </row>
    <row r="74" spans="1:6">
      <c r="A74" s="1" t="s">
        <v>23</v>
      </c>
      <c r="B74" t="s">
        <v>24</v>
      </c>
      <c r="C74" t="s">
        <v>25</v>
      </c>
      <c r="D74" s="5" t="s">
        <v>19</v>
      </c>
      <c r="E74" s="5" t="s">
        <v>235</v>
      </c>
      <c r="F74" s="5" t="s">
        <v>26</v>
      </c>
    </row>
    <row r="75" spans="1:6">
      <c r="A75" s="1">
        <v>1</v>
      </c>
      <c r="B75" t="s">
        <v>27</v>
      </c>
      <c r="C75">
        <v>212.6</v>
      </c>
      <c r="D75" s="5">
        <v>379.1</v>
      </c>
      <c r="E75" s="5" t="s">
        <v>28</v>
      </c>
      <c r="F75" s="5">
        <v>0</v>
      </c>
    </row>
    <row r="76" spans="1:6">
      <c r="A76" s="1"/>
      <c r="D76" s="5">
        <v>92.5</v>
      </c>
      <c r="E76" s="5" t="s">
        <v>29</v>
      </c>
    </row>
    <row r="77" spans="1:6">
      <c r="A77" s="1"/>
      <c r="D77" s="5">
        <v>286.7</v>
      </c>
      <c r="E77" s="5" t="s">
        <v>30</v>
      </c>
    </row>
    <row r="78" spans="1:6">
      <c r="A78" s="7">
        <v>1.1000000000000001</v>
      </c>
      <c r="B78" t="s">
        <v>31</v>
      </c>
      <c r="D78" s="5">
        <v>73.900000000000006</v>
      </c>
      <c r="E78" s="5" t="s">
        <v>29</v>
      </c>
      <c r="F78" s="5">
        <v>0</v>
      </c>
    </row>
    <row r="79" spans="1:6">
      <c r="A79" s="1"/>
      <c r="D79" s="5">
        <v>108.5</v>
      </c>
      <c r="E79" s="5" t="s">
        <v>30</v>
      </c>
    </row>
    <row r="80" spans="1:6">
      <c r="A80" s="8">
        <v>1.1100000000000001</v>
      </c>
      <c r="B80" t="s">
        <v>32</v>
      </c>
      <c r="D80" s="5">
        <v>5.9</v>
      </c>
      <c r="E80" s="5" t="s">
        <v>29</v>
      </c>
      <c r="F80" s="5">
        <v>0</v>
      </c>
    </row>
    <row r="81" spans="1:6">
      <c r="A81" s="9">
        <v>1.111</v>
      </c>
      <c r="B81" t="s">
        <v>33</v>
      </c>
      <c r="D81" s="5"/>
      <c r="E81" s="5" t="s">
        <v>30</v>
      </c>
      <c r="F81" s="5">
        <v>0</v>
      </c>
    </row>
    <row r="82" spans="1:6">
      <c r="A82" s="9">
        <v>1.1120000000000001</v>
      </c>
      <c r="B82" t="s">
        <v>34</v>
      </c>
      <c r="D82" s="5"/>
      <c r="E82" s="5" t="s">
        <v>30</v>
      </c>
      <c r="F82" s="5">
        <v>0</v>
      </c>
    </row>
    <row r="83" spans="1:6">
      <c r="A83" s="9">
        <v>1.113</v>
      </c>
      <c r="B83" t="s">
        <v>35</v>
      </c>
      <c r="D83" s="5">
        <v>5.9</v>
      </c>
      <c r="E83" s="5" t="s">
        <v>29</v>
      </c>
      <c r="F83" s="5">
        <v>0</v>
      </c>
    </row>
    <row r="84" spans="1:6">
      <c r="A84" s="8">
        <v>1.1200000000000001</v>
      </c>
      <c r="B84" t="s">
        <v>36</v>
      </c>
      <c r="D84" s="5"/>
      <c r="E84" s="5" t="s">
        <v>30</v>
      </c>
      <c r="F84" s="5">
        <v>0</v>
      </c>
    </row>
    <row r="85" spans="1:6">
      <c r="A85" s="9">
        <v>1.121</v>
      </c>
      <c r="B85" t="s">
        <v>37</v>
      </c>
      <c r="D85" s="5"/>
      <c r="E85" s="5" t="s">
        <v>30</v>
      </c>
      <c r="F85" s="5">
        <v>0</v>
      </c>
    </row>
    <row r="86" spans="1:6">
      <c r="A86" s="9">
        <v>1.1220000000000001</v>
      </c>
      <c r="B86" t="s">
        <v>38</v>
      </c>
      <c r="D86" s="5"/>
      <c r="E86" s="5" t="s">
        <v>30</v>
      </c>
      <c r="F86" s="5">
        <v>0</v>
      </c>
    </row>
    <row r="87" spans="1:6">
      <c r="A87" s="8">
        <v>1.1299999999999999</v>
      </c>
      <c r="B87" t="s">
        <v>39</v>
      </c>
      <c r="D87" s="5">
        <v>67.900000000000006</v>
      </c>
      <c r="E87" s="5" t="s">
        <v>29</v>
      </c>
      <c r="F87" s="5">
        <v>0</v>
      </c>
    </row>
    <row r="88" spans="1:6">
      <c r="A88" s="9">
        <v>1.131</v>
      </c>
      <c r="B88" t="s">
        <v>40</v>
      </c>
      <c r="D88" s="5"/>
      <c r="E88" s="5" t="s">
        <v>30</v>
      </c>
      <c r="F88" s="5">
        <v>0</v>
      </c>
    </row>
    <row r="89" spans="1:6">
      <c r="A89" s="9">
        <v>1.1319999999999999</v>
      </c>
      <c r="B89" t="s">
        <v>41</v>
      </c>
      <c r="D89" s="5">
        <v>67.900000000000006</v>
      </c>
      <c r="E89" s="5" t="s">
        <v>29</v>
      </c>
      <c r="F89" s="5">
        <v>0</v>
      </c>
    </row>
    <row r="90" spans="1:6">
      <c r="A90" s="10">
        <v>1.1321000000000001</v>
      </c>
      <c r="B90" t="s">
        <v>101</v>
      </c>
      <c r="D90" s="5">
        <v>60.9</v>
      </c>
      <c r="E90" s="5" t="s">
        <v>29</v>
      </c>
      <c r="F90" s="5">
        <v>0</v>
      </c>
    </row>
    <row r="91" spans="1:6">
      <c r="A91" s="10">
        <v>1.1322000000000001</v>
      </c>
      <c r="B91" t="s">
        <v>102</v>
      </c>
      <c r="D91" s="5">
        <v>7</v>
      </c>
      <c r="E91" s="5" t="s">
        <v>29</v>
      </c>
      <c r="F91" s="5">
        <v>0</v>
      </c>
    </row>
    <row r="92" spans="1:6">
      <c r="A92" s="9">
        <v>1.133</v>
      </c>
      <c r="B92" t="s">
        <v>42</v>
      </c>
      <c r="D92" s="5"/>
      <c r="E92" s="5" t="s">
        <v>30</v>
      </c>
      <c r="F92" s="5">
        <v>0</v>
      </c>
    </row>
    <row r="93" spans="1:6">
      <c r="A93" s="8">
        <v>1.1399999999999999</v>
      </c>
      <c r="B93" t="s">
        <v>43</v>
      </c>
      <c r="D93" s="5"/>
      <c r="E93" s="5" t="s">
        <v>30</v>
      </c>
      <c r="F93" s="5">
        <v>0</v>
      </c>
    </row>
    <row r="94" spans="1:6">
      <c r="A94" s="9">
        <v>1.141</v>
      </c>
      <c r="B94" t="s">
        <v>44</v>
      </c>
      <c r="D94" s="5"/>
      <c r="E94" s="5" t="s">
        <v>30</v>
      </c>
      <c r="F94" s="5">
        <v>0</v>
      </c>
    </row>
    <row r="95" spans="1:6">
      <c r="A95" s="9">
        <v>1.1419999999999999</v>
      </c>
      <c r="B95" t="s">
        <v>45</v>
      </c>
      <c r="D95" s="5"/>
      <c r="E95" s="5" t="s">
        <v>30</v>
      </c>
      <c r="F95" s="5">
        <v>0</v>
      </c>
    </row>
    <row r="96" spans="1:6">
      <c r="A96" s="9">
        <v>1.143</v>
      </c>
      <c r="B96" t="s">
        <v>46</v>
      </c>
      <c r="D96" s="5"/>
      <c r="E96" s="5" t="s">
        <v>30</v>
      </c>
      <c r="F96" s="5">
        <v>0</v>
      </c>
    </row>
    <row r="97" spans="1:6">
      <c r="A97" s="8">
        <v>1.1499999999999999</v>
      </c>
      <c r="B97" t="s">
        <v>47</v>
      </c>
      <c r="D97" s="5">
        <v>108.5</v>
      </c>
      <c r="E97" s="5" t="s">
        <v>30</v>
      </c>
      <c r="F97" s="5">
        <v>0</v>
      </c>
    </row>
    <row r="98" spans="1:6">
      <c r="A98" s="8">
        <v>1.1599999999999999</v>
      </c>
      <c r="B98" t="s">
        <v>48</v>
      </c>
      <c r="D98" s="5"/>
      <c r="E98" s="5" t="s">
        <v>30</v>
      </c>
      <c r="F98" s="5">
        <v>0</v>
      </c>
    </row>
    <row r="99" spans="1:6">
      <c r="A99" s="7">
        <v>1.2</v>
      </c>
      <c r="B99" t="s">
        <v>49</v>
      </c>
      <c r="D99" s="5"/>
      <c r="E99" s="5" t="s">
        <v>30</v>
      </c>
      <c r="F99" s="5">
        <v>0</v>
      </c>
    </row>
    <row r="100" spans="1:6">
      <c r="A100" s="8">
        <v>1.21</v>
      </c>
      <c r="B100" t="s">
        <v>50</v>
      </c>
      <c r="D100" s="5"/>
      <c r="E100" s="5" t="s">
        <v>30</v>
      </c>
      <c r="F100" s="5">
        <v>0</v>
      </c>
    </row>
    <row r="101" spans="1:6">
      <c r="A101" s="8">
        <v>1.22</v>
      </c>
      <c r="B101" t="s">
        <v>51</v>
      </c>
      <c r="D101" s="5"/>
      <c r="E101" s="5" t="s">
        <v>30</v>
      </c>
      <c r="F101" s="5">
        <v>0</v>
      </c>
    </row>
    <row r="102" spans="1:6">
      <c r="A102" s="8">
        <v>1.23</v>
      </c>
      <c r="B102" t="s">
        <v>52</v>
      </c>
      <c r="D102" s="5"/>
      <c r="E102" s="5" t="s">
        <v>30</v>
      </c>
      <c r="F102" s="5">
        <v>0</v>
      </c>
    </row>
    <row r="103" spans="1:6">
      <c r="A103" s="8">
        <v>1.24</v>
      </c>
      <c r="B103" t="s">
        <v>53</v>
      </c>
      <c r="D103" s="5"/>
      <c r="E103" s="5" t="s">
        <v>30</v>
      </c>
      <c r="F103" s="5">
        <v>0</v>
      </c>
    </row>
    <row r="104" spans="1:6">
      <c r="A104" s="8">
        <v>1.25</v>
      </c>
      <c r="B104" t="s">
        <v>54</v>
      </c>
      <c r="D104" s="5"/>
      <c r="E104" s="5" t="s">
        <v>30</v>
      </c>
      <c r="F104" s="5">
        <v>0</v>
      </c>
    </row>
    <row r="105" spans="1:6">
      <c r="A105" s="8">
        <v>1.26</v>
      </c>
      <c r="B105" t="s">
        <v>55</v>
      </c>
      <c r="D105" s="5"/>
      <c r="E105" s="5" t="s">
        <v>30</v>
      </c>
      <c r="F105" s="5">
        <v>0</v>
      </c>
    </row>
    <row r="106" spans="1:6">
      <c r="A106" s="8">
        <v>1.27</v>
      </c>
      <c r="B106" t="s">
        <v>56</v>
      </c>
      <c r="D106" s="5"/>
      <c r="E106" s="5" t="s">
        <v>30</v>
      </c>
      <c r="F106" s="5">
        <v>0</v>
      </c>
    </row>
    <row r="107" spans="1:6">
      <c r="A107" s="8">
        <v>1.28</v>
      </c>
      <c r="B107" t="s">
        <v>57</v>
      </c>
      <c r="D107" s="5"/>
      <c r="E107" s="5" t="s">
        <v>30</v>
      </c>
      <c r="F107" s="5">
        <v>0</v>
      </c>
    </row>
    <row r="108" spans="1:6">
      <c r="A108" s="7">
        <v>1.3</v>
      </c>
      <c r="B108" t="s">
        <v>58</v>
      </c>
      <c r="C108">
        <v>212.6</v>
      </c>
      <c r="D108" s="5">
        <v>9.3000000000000007</v>
      </c>
      <c r="E108" s="5" t="s">
        <v>29</v>
      </c>
      <c r="F108" s="5">
        <v>0</v>
      </c>
    </row>
    <row r="109" spans="1:6">
      <c r="A109" s="1"/>
      <c r="D109" s="5">
        <v>141.4</v>
      </c>
      <c r="E109" s="5" t="s">
        <v>30</v>
      </c>
    </row>
    <row r="110" spans="1:6">
      <c r="A110" s="7">
        <v>1.31</v>
      </c>
      <c r="B110" t="s">
        <v>59</v>
      </c>
      <c r="D110" s="5"/>
      <c r="E110" s="5" t="s">
        <v>30</v>
      </c>
      <c r="F110" s="5">
        <v>0</v>
      </c>
    </row>
    <row r="111" spans="1:6">
      <c r="A111" s="8">
        <v>1.3109999999999999</v>
      </c>
      <c r="B111" t="s">
        <v>60</v>
      </c>
      <c r="D111" s="5"/>
      <c r="E111" s="5" t="s">
        <v>30</v>
      </c>
      <c r="F111" s="5">
        <v>0</v>
      </c>
    </row>
    <row r="112" spans="1:6">
      <c r="A112" s="9">
        <v>1.3111999999999999</v>
      </c>
      <c r="B112" t="s">
        <v>103</v>
      </c>
      <c r="D112" s="5"/>
      <c r="E112" s="5" t="s">
        <v>30</v>
      </c>
      <c r="F112" s="5">
        <v>0</v>
      </c>
    </row>
    <row r="113" spans="1:6">
      <c r="A113" s="8">
        <v>1.3120000000000001</v>
      </c>
      <c r="B113" t="s">
        <v>61</v>
      </c>
      <c r="D113" s="5"/>
      <c r="E113" s="5" t="s">
        <v>30</v>
      </c>
      <c r="F113" s="5">
        <v>0</v>
      </c>
    </row>
    <row r="114" spans="1:6">
      <c r="A114" s="9">
        <v>1.3123</v>
      </c>
      <c r="B114" t="s">
        <v>62</v>
      </c>
      <c r="D114" s="5"/>
      <c r="E114" s="5" t="s">
        <v>30</v>
      </c>
      <c r="F114" s="5">
        <v>0</v>
      </c>
    </row>
    <row r="115" spans="1:6">
      <c r="A115" s="7">
        <v>1.32</v>
      </c>
      <c r="B115" t="s">
        <v>63</v>
      </c>
      <c r="D115" s="5">
        <v>9.3000000000000007</v>
      </c>
      <c r="E115" s="5" t="s">
        <v>29</v>
      </c>
      <c r="F115" s="5">
        <v>0</v>
      </c>
    </row>
    <row r="116" spans="1:6">
      <c r="A116" s="8">
        <v>1.321</v>
      </c>
      <c r="B116" t="s">
        <v>64</v>
      </c>
      <c r="D116" s="5">
        <v>9.3000000000000007</v>
      </c>
      <c r="E116" s="5" t="s">
        <v>29</v>
      </c>
      <c r="F116" s="5">
        <v>0</v>
      </c>
    </row>
    <row r="117" spans="1:6">
      <c r="A117" s="9">
        <v>1.3211999999999999</v>
      </c>
      <c r="B117" t="s">
        <v>65</v>
      </c>
      <c r="D117" s="5">
        <v>9.3000000000000007</v>
      </c>
      <c r="E117" s="5" t="s">
        <v>29</v>
      </c>
      <c r="F117" s="5">
        <v>0</v>
      </c>
    </row>
    <row r="118" spans="1:6">
      <c r="A118" s="10">
        <v>1.3212010000000001</v>
      </c>
      <c r="B118" t="s">
        <v>104</v>
      </c>
      <c r="D118" s="5">
        <v>9.3000000000000007</v>
      </c>
      <c r="E118" s="5" t="s">
        <v>29</v>
      </c>
      <c r="F118" s="5">
        <v>1</v>
      </c>
    </row>
    <row r="119" spans="1:6">
      <c r="A119" s="8">
        <v>1.3220000000000001</v>
      </c>
      <c r="B119" t="s">
        <v>66</v>
      </c>
      <c r="D119" s="5"/>
      <c r="E119" s="5" t="s">
        <v>30</v>
      </c>
      <c r="F119" s="5">
        <v>0</v>
      </c>
    </row>
    <row r="120" spans="1:6">
      <c r="A120" s="8">
        <v>1.323</v>
      </c>
      <c r="B120" t="s">
        <v>67</v>
      </c>
      <c r="D120" s="5"/>
      <c r="E120" s="5" t="s">
        <v>30</v>
      </c>
      <c r="F120" s="5">
        <v>0</v>
      </c>
    </row>
    <row r="121" spans="1:6">
      <c r="A121" s="7">
        <v>1.33</v>
      </c>
      <c r="B121" t="s">
        <v>68</v>
      </c>
      <c r="D121" s="5"/>
      <c r="E121" s="5" t="s">
        <v>30</v>
      </c>
      <c r="F121" s="5">
        <v>0</v>
      </c>
    </row>
    <row r="122" spans="1:6">
      <c r="A122" s="8">
        <v>1.331</v>
      </c>
      <c r="B122" t="s">
        <v>69</v>
      </c>
      <c r="D122" s="5"/>
      <c r="E122" s="5" t="s">
        <v>30</v>
      </c>
      <c r="F122" s="5">
        <v>0</v>
      </c>
    </row>
    <row r="123" spans="1:6">
      <c r="A123" s="8">
        <v>1.3320000000000001</v>
      </c>
      <c r="B123" t="s">
        <v>70</v>
      </c>
      <c r="D123" s="5"/>
      <c r="E123" s="5" t="s">
        <v>30</v>
      </c>
      <c r="F123" s="5">
        <v>0</v>
      </c>
    </row>
    <row r="124" spans="1:6">
      <c r="A124" s="8">
        <v>1.3340000000000001</v>
      </c>
      <c r="B124" t="s">
        <v>71</v>
      </c>
      <c r="D124" s="5"/>
      <c r="E124" s="5" t="s">
        <v>30</v>
      </c>
      <c r="F124" s="5">
        <v>0</v>
      </c>
    </row>
    <row r="125" spans="1:6">
      <c r="A125" s="7">
        <v>1.34</v>
      </c>
      <c r="B125" t="s">
        <v>72</v>
      </c>
      <c r="D125" s="5"/>
      <c r="E125" s="5" t="s">
        <v>30</v>
      </c>
      <c r="F125" s="5">
        <v>0</v>
      </c>
    </row>
    <row r="126" spans="1:6">
      <c r="A126" s="8">
        <v>1.3420000000000001</v>
      </c>
      <c r="B126" t="s">
        <v>105</v>
      </c>
      <c r="D126" s="5"/>
      <c r="E126" s="5" t="s">
        <v>30</v>
      </c>
      <c r="F126" s="5">
        <v>0</v>
      </c>
    </row>
    <row r="127" spans="1:6">
      <c r="A127" s="7">
        <v>1.35</v>
      </c>
      <c r="B127" t="s">
        <v>73</v>
      </c>
      <c r="D127" s="5"/>
      <c r="E127" s="5" t="s">
        <v>30</v>
      </c>
      <c r="F127" s="5">
        <v>0</v>
      </c>
    </row>
    <row r="128" spans="1:6">
      <c r="A128" s="8">
        <v>1.353</v>
      </c>
      <c r="B128" t="s">
        <v>74</v>
      </c>
      <c r="D128" s="5"/>
      <c r="E128" s="5" t="s">
        <v>30</v>
      </c>
      <c r="F128" s="5">
        <v>0</v>
      </c>
    </row>
    <row r="129" spans="1:6">
      <c r="A129" s="7">
        <v>1.36</v>
      </c>
      <c r="B129" t="s">
        <v>75</v>
      </c>
      <c r="D129" s="5"/>
      <c r="E129" s="5" t="s">
        <v>30</v>
      </c>
      <c r="F129" s="5">
        <v>0</v>
      </c>
    </row>
    <row r="130" spans="1:6">
      <c r="A130" s="8">
        <v>1.361</v>
      </c>
      <c r="B130" t="s">
        <v>76</v>
      </c>
      <c r="D130" s="5"/>
      <c r="E130" s="5" t="s">
        <v>30</v>
      </c>
      <c r="F130" s="5">
        <v>0</v>
      </c>
    </row>
    <row r="131" spans="1:6">
      <c r="A131" s="8">
        <v>1.369</v>
      </c>
      <c r="B131" t="s">
        <v>106</v>
      </c>
      <c r="D131" s="5"/>
      <c r="E131" s="5" t="s">
        <v>30</v>
      </c>
      <c r="F131" s="5">
        <v>0</v>
      </c>
    </row>
    <row r="132" spans="1:6">
      <c r="A132" s="7">
        <v>1.37</v>
      </c>
      <c r="B132" t="s">
        <v>77</v>
      </c>
      <c r="D132" s="5">
        <v>141.4</v>
      </c>
      <c r="E132" s="5" t="s">
        <v>30</v>
      </c>
      <c r="F132" s="5">
        <v>0</v>
      </c>
    </row>
    <row r="133" spans="1:6">
      <c r="A133" s="8">
        <v>1.3720000000000001</v>
      </c>
      <c r="B133" t="s">
        <v>78</v>
      </c>
      <c r="D133" s="5"/>
      <c r="E133" s="5" t="s">
        <v>30</v>
      </c>
      <c r="F133" s="5">
        <v>0</v>
      </c>
    </row>
    <row r="134" spans="1:6">
      <c r="A134" s="8">
        <v>1.373</v>
      </c>
      <c r="B134" t="s">
        <v>79</v>
      </c>
      <c r="D134" s="5"/>
      <c r="E134" s="5" t="s">
        <v>30</v>
      </c>
      <c r="F134" s="5">
        <v>0</v>
      </c>
    </row>
    <row r="135" spans="1:6">
      <c r="A135" s="8">
        <v>1.3740000000000001</v>
      </c>
      <c r="B135" t="s">
        <v>80</v>
      </c>
      <c r="D135" s="5">
        <v>141.4</v>
      </c>
      <c r="E135" s="5" t="s">
        <v>30</v>
      </c>
      <c r="F135" s="5">
        <v>0</v>
      </c>
    </row>
    <row r="136" spans="1:6">
      <c r="A136" s="7">
        <v>1.38</v>
      </c>
      <c r="B136" t="s">
        <v>81</v>
      </c>
      <c r="C136">
        <v>212.6</v>
      </c>
      <c r="D136" s="5"/>
      <c r="E136" s="5" t="s">
        <v>30</v>
      </c>
      <c r="F136" s="5">
        <v>0</v>
      </c>
    </row>
    <row r="137" spans="1:6">
      <c r="A137" s="8">
        <v>1.381</v>
      </c>
      <c r="B137" t="s">
        <v>82</v>
      </c>
      <c r="C137">
        <v>212.6</v>
      </c>
      <c r="D137" s="5"/>
      <c r="E137" s="5" t="s">
        <v>30</v>
      </c>
      <c r="F137" s="5">
        <v>0</v>
      </c>
    </row>
    <row r="138" spans="1:6">
      <c r="A138" s="9">
        <v>1.3811</v>
      </c>
      <c r="B138" t="s">
        <v>83</v>
      </c>
      <c r="D138" s="5"/>
      <c r="E138" s="5" t="s">
        <v>30</v>
      </c>
      <c r="F138" s="5">
        <v>0</v>
      </c>
    </row>
    <row r="139" spans="1:6">
      <c r="A139" s="9">
        <v>1.3812</v>
      </c>
      <c r="B139" t="s">
        <v>84</v>
      </c>
      <c r="D139" s="5"/>
      <c r="E139" s="5" t="s">
        <v>30</v>
      </c>
      <c r="F139" s="5">
        <v>0</v>
      </c>
    </row>
    <row r="140" spans="1:6">
      <c r="A140" s="9">
        <v>1.3813</v>
      </c>
      <c r="B140" t="s">
        <v>85</v>
      </c>
      <c r="C140">
        <v>212.6</v>
      </c>
      <c r="D140" s="5"/>
      <c r="E140" s="5" t="s">
        <v>30</v>
      </c>
      <c r="F140" s="5">
        <v>0</v>
      </c>
    </row>
    <row r="141" spans="1:6">
      <c r="A141" s="7">
        <v>1.39</v>
      </c>
      <c r="B141" t="s">
        <v>86</v>
      </c>
      <c r="D141" s="5"/>
      <c r="E141" s="5" t="s">
        <v>30</v>
      </c>
      <c r="F141" s="5">
        <v>0</v>
      </c>
    </row>
    <row r="142" spans="1:6">
      <c r="A142" s="8">
        <v>1.391</v>
      </c>
      <c r="B142" t="s">
        <v>87</v>
      </c>
      <c r="D142" s="5"/>
      <c r="E142" s="5" t="s">
        <v>30</v>
      </c>
      <c r="F142" s="5">
        <v>0</v>
      </c>
    </row>
    <row r="143" spans="1:6">
      <c r="A143" s="9">
        <v>1.3911</v>
      </c>
      <c r="B143" t="s">
        <v>88</v>
      </c>
      <c r="D143" s="5"/>
      <c r="E143" s="5" t="s">
        <v>30</v>
      </c>
      <c r="F143" s="5">
        <v>0</v>
      </c>
    </row>
    <row r="144" spans="1:6">
      <c r="A144" s="7">
        <v>1.5</v>
      </c>
      <c r="B144" t="s">
        <v>89</v>
      </c>
      <c r="D144" s="5"/>
      <c r="E144" s="5" t="s">
        <v>30</v>
      </c>
      <c r="F144" s="5">
        <v>0</v>
      </c>
    </row>
    <row r="145" spans="1:6">
      <c r="A145" s="9">
        <v>1.5310999999999999</v>
      </c>
      <c r="B145" t="s">
        <v>90</v>
      </c>
      <c r="D145" s="5"/>
      <c r="E145" s="5" t="s">
        <v>30</v>
      </c>
      <c r="F145" s="5">
        <v>0</v>
      </c>
    </row>
    <row r="146" spans="1:6">
      <c r="A146" s="7">
        <v>1.6</v>
      </c>
      <c r="B146" t="s">
        <v>91</v>
      </c>
      <c r="D146" s="5"/>
      <c r="E146" s="5" t="s">
        <v>30</v>
      </c>
      <c r="F146" s="5">
        <v>0</v>
      </c>
    </row>
    <row r="147" spans="1:6">
      <c r="A147" s="7">
        <v>1.7</v>
      </c>
      <c r="B147" t="s">
        <v>92</v>
      </c>
      <c r="D147" s="5">
        <v>9.3000000000000007</v>
      </c>
      <c r="E147" s="5" t="s">
        <v>29</v>
      </c>
      <c r="F147" s="5">
        <v>0</v>
      </c>
    </row>
    <row r="148" spans="1:6">
      <c r="A148" s="1"/>
      <c r="D148" s="5">
        <v>7</v>
      </c>
      <c r="E148" s="5" t="s">
        <v>30</v>
      </c>
    </row>
    <row r="149" spans="1:6">
      <c r="A149" s="8">
        <v>1.71</v>
      </c>
      <c r="B149" t="s">
        <v>67</v>
      </c>
      <c r="D149" s="5"/>
      <c r="E149" s="5" t="s">
        <v>30</v>
      </c>
      <c r="F149" s="5">
        <v>0</v>
      </c>
    </row>
    <row r="150" spans="1:6">
      <c r="A150" s="8">
        <v>1.72</v>
      </c>
      <c r="B150" t="s">
        <v>78</v>
      </c>
      <c r="D150" s="5">
        <v>9.3000000000000007</v>
      </c>
      <c r="E150" s="5" t="s">
        <v>29</v>
      </c>
      <c r="F150" s="5">
        <v>0</v>
      </c>
    </row>
    <row r="151" spans="1:6">
      <c r="A151" s="8">
        <v>1.73</v>
      </c>
      <c r="B151" t="s">
        <v>79</v>
      </c>
      <c r="D151" s="5"/>
      <c r="E151" s="5" t="s">
        <v>30</v>
      </c>
      <c r="F151" s="5">
        <v>0</v>
      </c>
    </row>
    <row r="152" spans="1:6">
      <c r="A152" s="8">
        <v>1.74</v>
      </c>
      <c r="B152" t="s">
        <v>80</v>
      </c>
      <c r="D152" s="5"/>
      <c r="E152" s="5" t="s">
        <v>30</v>
      </c>
      <c r="F152" s="5">
        <v>0</v>
      </c>
    </row>
    <row r="153" spans="1:6">
      <c r="A153" s="8">
        <v>1.75</v>
      </c>
      <c r="B153" t="s">
        <v>93</v>
      </c>
      <c r="D153" s="5">
        <v>7</v>
      </c>
      <c r="E153" s="5" t="s">
        <v>30</v>
      </c>
      <c r="F153" s="5">
        <v>0</v>
      </c>
    </row>
    <row r="154" spans="1:6">
      <c r="A154" s="7">
        <v>1.8</v>
      </c>
      <c r="B154" t="s">
        <v>94</v>
      </c>
      <c r="D154" s="5"/>
      <c r="E154" s="5" t="s">
        <v>30</v>
      </c>
      <c r="F154" s="5">
        <v>0</v>
      </c>
    </row>
    <row r="155" spans="1:6">
      <c r="A155" s="7">
        <v>1.9</v>
      </c>
      <c r="B155" t="s">
        <v>95</v>
      </c>
      <c r="D155" s="5">
        <v>29.7</v>
      </c>
      <c r="E155" s="5" t="s">
        <v>30</v>
      </c>
      <c r="F155" s="5">
        <v>0</v>
      </c>
    </row>
    <row r="156" spans="1:6">
      <c r="A156" s="8">
        <v>1.91</v>
      </c>
      <c r="B156" t="s">
        <v>96</v>
      </c>
      <c r="D156" s="5">
        <v>7.5</v>
      </c>
      <c r="E156" s="5" t="s">
        <v>30</v>
      </c>
      <c r="F156" s="5">
        <v>0</v>
      </c>
    </row>
    <row r="157" spans="1:6">
      <c r="A157" s="8">
        <v>1.92</v>
      </c>
      <c r="B157" t="s">
        <v>97</v>
      </c>
      <c r="D157" s="5"/>
      <c r="E157" s="5" t="s">
        <v>30</v>
      </c>
      <c r="F157" s="5">
        <v>0</v>
      </c>
    </row>
    <row r="158" spans="1:6">
      <c r="A158" s="8">
        <v>1.93</v>
      </c>
      <c r="B158" t="s">
        <v>98</v>
      </c>
      <c r="D158" s="5"/>
      <c r="E158" s="5" t="s">
        <v>30</v>
      </c>
      <c r="F158" s="5">
        <v>0</v>
      </c>
    </row>
    <row r="159" spans="1:6">
      <c r="A159" s="8">
        <v>1.94</v>
      </c>
      <c r="B159" t="s">
        <v>99</v>
      </c>
      <c r="D159" s="5">
        <v>15</v>
      </c>
      <c r="E159" s="5" t="s">
        <v>30</v>
      </c>
      <c r="F159" s="5">
        <v>0</v>
      </c>
    </row>
    <row r="160" spans="1:6">
      <c r="A160" s="8">
        <v>1.95</v>
      </c>
      <c r="B160" t="s">
        <v>100</v>
      </c>
      <c r="D160" s="5">
        <v>7</v>
      </c>
      <c r="E160" s="5" t="s">
        <v>30</v>
      </c>
      <c r="F160" s="5">
        <v>0</v>
      </c>
    </row>
    <row r="161" spans="1:6">
      <c r="A161" s="3"/>
    </row>
    <row r="162" spans="1:6">
      <c r="A162" s="1" t="s">
        <v>331</v>
      </c>
    </row>
    <row r="163" spans="1:6">
      <c r="A163" s="1">
        <v>2</v>
      </c>
      <c r="B163" t="s">
        <v>107</v>
      </c>
      <c r="D163">
        <v>2101.6</v>
      </c>
      <c r="E163" s="5" t="s">
        <v>28</v>
      </c>
      <c r="F163" s="5">
        <v>0</v>
      </c>
    </row>
    <row r="164" spans="1:6">
      <c r="A164" s="1"/>
      <c r="D164">
        <v>51.5</v>
      </c>
      <c r="E164" s="5" t="s">
        <v>29</v>
      </c>
    </row>
    <row r="165" spans="1:6">
      <c r="A165" s="1"/>
      <c r="D165">
        <v>2050.1</v>
      </c>
      <c r="E165" s="5" t="s">
        <v>30</v>
      </c>
    </row>
    <row r="166" spans="1:6">
      <c r="A166" s="7">
        <v>2.1</v>
      </c>
      <c r="B166" t="s">
        <v>108</v>
      </c>
      <c r="D166">
        <v>51.5</v>
      </c>
      <c r="E166" s="5" t="s">
        <v>29</v>
      </c>
      <c r="F166" s="5">
        <v>0</v>
      </c>
    </row>
    <row r="167" spans="1:6">
      <c r="A167" s="1"/>
      <c r="D167">
        <v>1141.3</v>
      </c>
      <c r="E167" s="5" t="s">
        <v>30</v>
      </c>
    </row>
    <row r="168" spans="1:6">
      <c r="A168" s="8">
        <v>2.11</v>
      </c>
      <c r="B168" t="s">
        <v>109</v>
      </c>
      <c r="D168">
        <v>49.2</v>
      </c>
      <c r="E168" s="5" t="s">
        <v>29</v>
      </c>
      <c r="F168" s="5">
        <v>0</v>
      </c>
    </row>
    <row r="169" spans="1:6">
      <c r="A169" s="1"/>
      <c r="D169">
        <v>284.7</v>
      </c>
      <c r="E169" s="5" t="s">
        <v>30</v>
      </c>
    </row>
    <row r="170" spans="1:6">
      <c r="A170" s="9">
        <v>2.1110000000000002</v>
      </c>
      <c r="B170" t="s">
        <v>110</v>
      </c>
      <c r="D170">
        <v>44.5</v>
      </c>
      <c r="E170" s="5" t="s">
        <v>29</v>
      </c>
      <c r="F170" s="5">
        <v>0</v>
      </c>
    </row>
    <row r="171" spans="1:6">
      <c r="A171" s="1"/>
      <c r="D171">
        <v>250.8</v>
      </c>
      <c r="E171" s="5" t="s">
        <v>30</v>
      </c>
    </row>
    <row r="172" spans="1:6">
      <c r="A172" s="10">
        <v>2.1111</v>
      </c>
      <c r="B172" t="s">
        <v>111</v>
      </c>
      <c r="D172">
        <v>44.5</v>
      </c>
      <c r="E172" s="5" t="s">
        <v>29</v>
      </c>
      <c r="F172" s="5">
        <v>0</v>
      </c>
    </row>
    <row r="173" spans="1:6">
      <c r="A173" s="1"/>
      <c r="D173">
        <v>250.8</v>
      </c>
      <c r="E173" s="5" t="s">
        <v>30</v>
      </c>
    </row>
    <row r="174" spans="1:6">
      <c r="A174" s="12">
        <v>2.1111100999999999</v>
      </c>
      <c r="B174" t="s">
        <v>177</v>
      </c>
      <c r="D174">
        <v>28.3</v>
      </c>
      <c r="E174" s="5" t="s">
        <v>29</v>
      </c>
      <c r="F174" s="5">
        <v>1</v>
      </c>
    </row>
    <row r="175" spans="1:6">
      <c r="A175" s="12">
        <v>2.1111103999999998</v>
      </c>
      <c r="B175" t="s">
        <v>178</v>
      </c>
      <c r="D175">
        <v>16.3</v>
      </c>
      <c r="E175" s="5" t="s">
        <v>29</v>
      </c>
      <c r="F175" s="5">
        <v>1</v>
      </c>
    </row>
    <row r="176" spans="1:6">
      <c r="A176" s="12">
        <v>2.1111206</v>
      </c>
      <c r="B176" t="s">
        <v>179</v>
      </c>
      <c r="D176">
        <v>13.9</v>
      </c>
      <c r="E176" s="5" t="s">
        <v>30</v>
      </c>
      <c r="F176" s="5">
        <v>1</v>
      </c>
    </row>
    <row r="177" spans="1:6">
      <c r="A177" s="11">
        <v>2.1111230000000001</v>
      </c>
      <c r="B177" t="s">
        <v>180</v>
      </c>
      <c r="D177">
        <v>44.6</v>
      </c>
      <c r="E177" s="5" t="s">
        <v>30</v>
      </c>
      <c r="F177" s="5">
        <v>4</v>
      </c>
    </row>
    <row r="178" spans="1:6">
      <c r="A178" s="12">
        <v>2.1111301999999998</v>
      </c>
      <c r="B178" t="s">
        <v>181</v>
      </c>
      <c r="D178">
        <v>192.3</v>
      </c>
      <c r="E178" s="5" t="s">
        <v>30</v>
      </c>
      <c r="F178" s="5">
        <v>18</v>
      </c>
    </row>
    <row r="179" spans="1:6">
      <c r="A179" s="10">
        <v>2.1114000000000002</v>
      </c>
      <c r="B179" t="s">
        <v>112</v>
      </c>
      <c r="E179" s="5" t="s">
        <v>30</v>
      </c>
      <c r="F179" s="5">
        <v>0</v>
      </c>
    </row>
    <row r="180" spans="1:6">
      <c r="A180" s="10">
        <v>2.1114999999999999</v>
      </c>
      <c r="B180" t="s">
        <v>113</v>
      </c>
      <c r="E180" s="5" t="s">
        <v>30</v>
      </c>
      <c r="F180" s="5">
        <v>0</v>
      </c>
    </row>
    <row r="181" spans="1:6">
      <c r="A181" s="9">
        <v>2.1120000000000001</v>
      </c>
      <c r="B181" t="s">
        <v>114</v>
      </c>
      <c r="D181">
        <v>4.5</v>
      </c>
      <c r="E181" s="5" t="s">
        <v>29</v>
      </c>
      <c r="F181" s="5">
        <v>0</v>
      </c>
    </row>
    <row r="182" spans="1:6">
      <c r="A182" s="1"/>
      <c r="D182">
        <v>33.700000000000003</v>
      </c>
      <c r="E182" s="5" t="s">
        <v>30</v>
      </c>
    </row>
    <row r="183" spans="1:6">
      <c r="A183" s="10">
        <v>2.1120999999999999</v>
      </c>
      <c r="B183" t="s">
        <v>111</v>
      </c>
      <c r="D183">
        <v>4.5</v>
      </c>
      <c r="E183" s="5" t="s">
        <v>29</v>
      </c>
      <c r="F183" s="5">
        <v>0</v>
      </c>
    </row>
    <row r="184" spans="1:6">
      <c r="A184" s="1"/>
      <c r="D184">
        <v>33.700000000000003</v>
      </c>
      <c r="E184" s="5" t="s">
        <v>30</v>
      </c>
    </row>
    <row r="185" spans="1:6">
      <c r="A185" s="12">
        <v>2.1121101000000002</v>
      </c>
      <c r="B185" t="s">
        <v>182</v>
      </c>
      <c r="D185">
        <v>4.5</v>
      </c>
      <c r="E185" s="5" t="s">
        <v>29</v>
      </c>
      <c r="F185" s="5">
        <v>1</v>
      </c>
    </row>
    <row r="186" spans="1:6">
      <c r="A186" s="12">
        <v>2.1121200999999998</v>
      </c>
      <c r="B186" t="s">
        <v>184</v>
      </c>
      <c r="D186">
        <v>2.7</v>
      </c>
      <c r="E186" s="5" t="s">
        <v>30</v>
      </c>
      <c r="F186" s="5">
        <v>1</v>
      </c>
    </row>
    <row r="187" spans="1:6">
      <c r="A187" s="12">
        <v>2.1121203</v>
      </c>
      <c r="B187" t="s">
        <v>183</v>
      </c>
      <c r="D187">
        <v>4.2</v>
      </c>
      <c r="E187" s="5" t="s">
        <v>30</v>
      </c>
      <c r="F187" s="5">
        <v>2</v>
      </c>
    </row>
    <row r="188" spans="1:6">
      <c r="A188" s="12">
        <v>2.1121303</v>
      </c>
      <c r="B188" t="s">
        <v>185</v>
      </c>
      <c r="D188">
        <v>26.8</v>
      </c>
      <c r="E188" s="5" t="s">
        <v>30</v>
      </c>
      <c r="F188" s="5">
        <v>3</v>
      </c>
    </row>
    <row r="189" spans="1:6">
      <c r="A189" s="10">
        <v>2.1124000000000001</v>
      </c>
      <c r="B189" t="s">
        <v>112</v>
      </c>
      <c r="E189" s="5" t="s">
        <v>30</v>
      </c>
      <c r="F189" s="5">
        <v>0</v>
      </c>
    </row>
    <row r="190" spans="1:6">
      <c r="A190" s="10">
        <v>2.1124999999999998</v>
      </c>
      <c r="B190" t="s">
        <v>113</v>
      </c>
      <c r="E190" s="5" t="s">
        <v>30</v>
      </c>
      <c r="F190" s="5">
        <v>0</v>
      </c>
    </row>
    <row r="191" spans="1:6">
      <c r="A191" s="8">
        <v>2.12</v>
      </c>
      <c r="B191" t="s">
        <v>115</v>
      </c>
      <c r="D191">
        <v>116.5</v>
      </c>
      <c r="E191" s="5" t="s">
        <v>30</v>
      </c>
      <c r="F191" s="5">
        <v>0</v>
      </c>
    </row>
    <row r="192" spans="1:6">
      <c r="A192" s="9">
        <v>2.121</v>
      </c>
      <c r="B192" t="s">
        <v>110</v>
      </c>
      <c r="D192">
        <v>89.4</v>
      </c>
      <c r="E192" s="5" t="s">
        <v>30</v>
      </c>
      <c r="F192" s="5">
        <v>0</v>
      </c>
    </row>
    <row r="193" spans="1:6">
      <c r="A193" s="10">
        <v>2.1211000000000002</v>
      </c>
      <c r="B193" t="s">
        <v>116</v>
      </c>
      <c r="D193">
        <v>89.4</v>
      </c>
      <c r="E193" s="5" t="s">
        <v>30</v>
      </c>
      <c r="F193" s="5">
        <v>3</v>
      </c>
    </row>
    <row r="194" spans="1:6">
      <c r="A194" s="9">
        <v>2.1219999999999999</v>
      </c>
      <c r="B194" t="s">
        <v>114</v>
      </c>
      <c r="D194">
        <v>27</v>
      </c>
      <c r="E194" s="5" t="s">
        <v>30</v>
      </c>
      <c r="F194" s="5">
        <v>0</v>
      </c>
    </row>
    <row r="195" spans="1:6">
      <c r="A195" s="10">
        <v>2.1221000000000001</v>
      </c>
      <c r="B195" t="s">
        <v>116</v>
      </c>
      <c r="D195">
        <v>27</v>
      </c>
      <c r="E195" s="5" t="s">
        <v>30</v>
      </c>
      <c r="F195" s="5">
        <v>3</v>
      </c>
    </row>
    <row r="196" spans="1:6">
      <c r="A196" s="8">
        <v>2.13</v>
      </c>
      <c r="B196" t="s">
        <v>117</v>
      </c>
      <c r="D196">
        <v>713.2</v>
      </c>
      <c r="E196" s="5" t="s">
        <v>30</v>
      </c>
      <c r="F196" s="5">
        <v>0</v>
      </c>
    </row>
    <row r="197" spans="1:6">
      <c r="A197" s="9">
        <v>2.1309999999999998</v>
      </c>
      <c r="B197" t="s">
        <v>110</v>
      </c>
      <c r="D197">
        <v>567</v>
      </c>
      <c r="E197" s="5" t="s">
        <v>30</v>
      </c>
      <c r="F197" s="5">
        <v>0</v>
      </c>
    </row>
    <row r="198" spans="1:6">
      <c r="A198" s="10">
        <v>2.1311</v>
      </c>
      <c r="B198" t="s">
        <v>118</v>
      </c>
      <c r="D198">
        <v>567</v>
      </c>
      <c r="E198" s="5" t="s">
        <v>30</v>
      </c>
      <c r="F198" s="5">
        <v>0</v>
      </c>
    </row>
    <row r="199" spans="1:6">
      <c r="A199" s="10">
        <v>2.1311</v>
      </c>
      <c r="B199" t="s">
        <v>119</v>
      </c>
      <c r="D199">
        <v>567</v>
      </c>
      <c r="E199" s="5" t="s">
        <v>30</v>
      </c>
      <c r="F199" s="5">
        <v>13</v>
      </c>
    </row>
    <row r="200" spans="1:6">
      <c r="A200" s="9">
        <v>2.1320000000000001</v>
      </c>
      <c r="B200" t="s">
        <v>114</v>
      </c>
      <c r="D200">
        <v>117.2</v>
      </c>
      <c r="E200" s="5" t="s">
        <v>30</v>
      </c>
      <c r="F200" s="5">
        <v>0</v>
      </c>
    </row>
    <row r="201" spans="1:6">
      <c r="A201" s="10">
        <v>2.1320999999999999</v>
      </c>
      <c r="B201" t="s">
        <v>118</v>
      </c>
      <c r="D201">
        <v>117.2</v>
      </c>
      <c r="E201" s="5" t="s">
        <v>30</v>
      </c>
      <c r="F201" s="5">
        <v>0</v>
      </c>
    </row>
    <row r="202" spans="1:6">
      <c r="A202" s="10">
        <v>2.1320999999999999</v>
      </c>
      <c r="B202" t="s">
        <v>120</v>
      </c>
      <c r="D202">
        <v>117.2</v>
      </c>
      <c r="E202" s="5" t="s">
        <v>30</v>
      </c>
      <c r="F202" s="5">
        <v>13</v>
      </c>
    </row>
    <row r="203" spans="1:6">
      <c r="A203" s="9">
        <v>2.133</v>
      </c>
      <c r="B203" t="s">
        <v>121</v>
      </c>
      <c r="D203">
        <v>29.1</v>
      </c>
      <c r="E203" s="5" t="s">
        <v>30</v>
      </c>
      <c r="F203" s="5">
        <v>0</v>
      </c>
    </row>
    <row r="204" spans="1:6">
      <c r="A204" s="10">
        <v>2.1331000000000002</v>
      </c>
      <c r="B204" t="s">
        <v>186</v>
      </c>
      <c r="D204">
        <v>14.5</v>
      </c>
      <c r="E204" s="5" t="s">
        <v>30</v>
      </c>
      <c r="F204" s="5">
        <v>0</v>
      </c>
    </row>
    <row r="205" spans="1:6">
      <c r="A205" s="10">
        <v>2.1332</v>
      </c>
      <c r="B205" t="s">
        <v>187</v>
      </c>
      <c r="D205">
        <v>14.5</v>
      </c>
      <c r="E205" s="5" t="s">
        <v>30</v>
      </c>
      <c r="F205" s="5">
        <v>0</v>
      </c>
    </row>
    <row r="206" spans="1:6">
      <c r="A206" s="10">
        <v>2.1335999999999999</v>
      </c>
      <c r="B206" t="s">
        <v>188</v>
      </c>
      <c r="E206" s="5" t="s">
        <v>30</v>
      </c>
      <c r="F206" s="5">
        <v>0</v>
      </c>
    </row>
    <row r="207" spans="1:6">
      <c r="A207" s="8">
        <v>2.14</v>
      </c>
      <c r="B207" t="s">
        <v>122</v>
      </c>
      <c r="D207">
        <v>2.2000000000000002</v>
      </c>
      <c r="E207" s="5" t="s">
        <v>29</v>
      </c>
      <c r="F207" s="5">
        <v>0</v>
      </c>
    </row>
    <row r="208" spans="1:6">
      <c r="A208" s="7"/>
      <c r="D208">
        <v>10.1</v>
      </c>
      <c r="E208" s="5" t="s">
        <v>30</v>
      </c>
    </row>
    <row r="209" spans="1:6">
      <c r="A209" s="9">
        <v>2.141</v>
      </c>
      <c r="B209" t="s">
        <v>189</v>
      </c>
      <c r="D209">
        <v>5.5</v>
      </c>
      <c r="E209" s="5" t="s">
        <v>30</v>
      </c>
      <c r="F209" s="5">
        <v>1</v>
      </c>
    </row>
    <row r="210" spans="1:6">
      <c r="A210" s="9">
        <v>2.1419999999999999</v>
      </c>
      <c r="B210" t="s">
        <v>190</v>
      </c>
      <c r="D210">
        <v>2.2000000000000002</v>
      </c>
      <c r="E210" s="5" t="s">
        <v>29</v>
      </c>
      <c r="F210" s="5">
        <v>1</v>
      </c>
    </row>
    <row r="211" spans="1:6">
      <c r="A211" s="9">
        <v>2.1429999999999998</v>
      </c>
      <c r="B211" t="s">
        <v>191</v>
      </c>
      <c r="D211">
        <v>2.2000000000000002</v>
      </c>
      <c r="E211" s="5" t="s">
        <v>30</v>
      </c>
      <c r="F211" s="5">
        <v>1</v>
      </c>
    </row>
    <row r="212" spans="1:6">
      <c r="A212" s="9">
        <v>2.1440000000000001</v>
      </c>
      <c r="B212" t="s">
        <v>192</v>
      </c>
      <c r="D212">
        <v>2.2000000000000002</v>
      </c>
      <c r="E212" s="5" t="s">
        <v>30</v>
      </c>
      <c r="F212" s="5">
        <v>1</v>
      </c>
    </row>
    <row r="213" spans="1:6">
      <c r="A213" s="8">
        <v>2.15</v>
      </c>
      <c r="B213" t="s">
        <v>123</v>
      </c>
      <c r="D213">
        <v>13.5</v>
      </c>
      <c r="E213" s="5" t="s">
        <v>30</v>
      </c>
      <c r="F213" s="5">
        <v>0</v>
      </c>
    </row>
    <row r="214" spans="1:6">
      <c r="A214" s="9">
        <v>2.1509999999999998</v>
      </c>
      <c r="B214" t="s">
        <v>124</v>
      </c>
      <c r="D214">
        <v>7.2</v>
      </c>
      <c r="E214" s="5" t="s">
        <v>30</v>
      </c>
      <c r="F214" s="5">
        <v>0</v>
      </c>
    </row>
    <row r="215" spans="1:6">
      <c r="A215" s="10">
        <v>2.1511</v>
      </c>
      <c r="B215" t="s">
        <v>193</v>
      </c>
      <c r="D215">
        <v>7.2</v>
      </c>
      <c r="E215" s="5" t="s">
        <v>30</v>
      </c>
      <c r="F215" s="5">
        <v>0</v>
      </c>
    </row>
    <row r="216" spans="1:6">
      <c r="A216" s="9">
        <v>2.1520000000000001</v>
      </c>
      <c r="B216" t="s">
        <v>125</v>
      </c>
      <c r="D216">
        <v>1.9</v>
      </c>
      <c r="E216" s="5" t="s">
        <v>30</v>
      </c>
      <c r="F216" s="5">
        <v>0</v>
      </c>
    </row>
    <row r="217" spans="1:6">
      <c r="A217" s="10">
        <v>2.1520999999999999</v>
      </c>
      <c r="B217" t="s">
        <v>194</v>
      </c>
      <c r="D217">
        <v>1.9</v>
      </c>
      <c r="E217" s="5" t="s">
        <v>30</v>
      </c>
      <c r="F217" s="5">
        <v>0</v>
      </c>
    </row>
    <row r="218" spans="1:6">
      <c r="A218" s="9">
        <v>2.153</v>
      </c>
      <c r="B218" t="s">
        <v>126</v>
      </c>
      <c r="D218">
        <v>4.3</v>
      </c>
      <c r="E218" s="5" t="s">
        <v>30</v>
      </c>
      <c r="F218" s="5">
        <v>0</v>
      </c>
    </row>
    <row r="219" spans="1:6">
      <c r="A219" s="10">
        <v>2.1532</v>
      </c>
      <c r="B219" t="s">
        <v>195</v>
      </c>
      <c r="D219">
        <v>4.3</v>
      </c>
      <c r="E219" s="5" t="s">
        <v>30</v>
      </c>
      <c r="F219" s="5">
        <v>0</v>
      </c>
    </row>
    <row r="220" spans="1:6">
      <c r="A220" s="9">
        <v>2.1539999999999999</v>
      </c>
      <c r="B220" t="s">
        <v>127</v>
      </c>
      <c r="E220" s="5" t="s">
        <v>30</v>
      </c>
      <c r="F220" s="5">
        <v>0</v>
      </c>
    </row>
    <row r="221" spans="1:6">
      <c r="A221" s="8">
        <v>2.16</v>
      </c>
      <c r="B221" t="s">
        <v>128</v>
      </c>
      <c r="D221">
        <v>3.2</v>
      </c>
      <c r="E221" s="5" t="s">
        <v>30</v>
      </c>
      <c r="F221" s="5">
        <v>0</v>
      </c>
    </row>
    <row r="222" spans="1:6">
      <c r="A222" s="9">
        <v>2.1619999999999999</v>
      </c>
      <c r="B222" t="s">
        <v>196</v>
      </c>
      <c r="D222">
        <v>3.2</v>
      </c>
      <c r="E222" s="5" t="s">
        <v>30</v>
      </c>
      <c r="F222" s="5">
        <v>0</v>
      </c>
    </row>
    <row r="223" spans="1:6">
      <c r="A223" s="7">
        <v>2.2000000000000002</v>
      </c>
      <c r="B223" t="s">
        <v>129</v>
      </c>
      <c r="D223">
        <v>529.6</v>
      </c>
      <c r="E223" s="5" t="s">
        <v>30</v>
      </c>
      <c r="F223" s="5">
        <v>0</v>
      </c>
    </row>
    <row r="224" spans="1:6">
      <c r="A224" s="8">
        <v>2.21</v>
      </c>
      <c r="B224" t="s">
        <v>130</v>
      </c>
      <c r="D224">
        <v>300.8</v>
      </c>
      <c r="E224" s="5" t="s">
        <v>30</v>
      </c>
      <c r="F224" s="5">
        <v>0</v>
      </c>
    </row>
    <row r="225" spans="1:6">
      <c r="A225" s="9">
        <v>2.2109999999999999</v>
      </c>
      <c r="B225" t="s">
        <v>131</v>
      </c>
      <c r="D225">
        <v>81.3</v>
      </c>
      <c r="E225" s="5" t="s">
        <v>30</v>
      </c>
      <c r="F225" s="5">
        <v>0</v>
      </c>
    </row>
    <row r="226" spans="1:6">
      <c r="A226" s="10">
        <v>2.2111000000000001</v>
      </c>
      <c r="B226" t="s">
        <v>197</v>
      </c>
      <c r="D226">
        <v>81.3</v>
      </c>
      <c r="E226" s="5" t="s">
        <v>30</v>
      </c>
      <c r="F226" s="5">
        <v>0</v>
      </c>
    </row>
    <row r="227" spans="1:6">
      <c r="A227" s="9">
        <v>2.2120000000000002</v>
      </c>
      <c r="B227" t="s">
        <v>132</v>
      </c>
      <c r="D227">
        <v>69.7</v>
      </c>
      <c r="E227" s="5" t="s">
        <v>30</v>
      </c>
      <c r="F227" s="5">
        <v>0</v>
      </c>
    </row>
    <row r="228" spans="1:6">
      <c r="A228" s="10">
        <v>2.2121</v>
      </c>
      <c r="B228" t="s">
        <v>198</v>
      </c>
      <c r="D228">
        <v>69.7</v>
      </c>
      <c r="E228" s="5" t="s">
        <v>30</v>
      </c>
      <c r="F228" s="5">
        <v>0</v>
      </c>
    </row>
    <row r="229" spans="1:6">
      <c r="A229" s="9">
        <v>2.2130000000000001</v>
      </c>
      <c r="B229" t="s">
        <v>133</v>
      </c>
      <c r="D229">
        <v>138.1</v>
      </c>
      <c r="E229" s="5" t="s">
        <v>30</v>
      </c>
      <c r="F229" s="5">
        <v>0</v>
      </c>
    </row>
    <row r="230" spans="1:6">
      <c r="A230" s="10">
        <v>2.2130999999999998</v>
      </c>
      <c r="B230" t="s">
        <v>199</v>
      </c>
      <c r="D230">
        <v>20.7</v>
      </c>
      <c r="E230" s="5" t="s">
        <v>30</v>
      </c>
      <c r="F230" s="5">
        <v>0</v>
      </c>
    </row>
    <row r="231" spans="1:6">
      <c r="A231" s="10">
        <v>2.2132999999999998</v>
      </c>
      <c r="B231" t="s">
        <v>200</v>
      </c>
      <c r="D231">
        <v>117.5</v>
      </c>
      <c r="E231" s="5" t="s">
        <v>30</v>
      </c>
      <c r="F231" s="5">
        <v>0</v>
      </c>
    </row>
    <row r="232" spans="1:6">
      <c r="A232" s="9">
        <v>2.214</v>
      </c>
      <c r="B232" t="s">
        <v>134</v>
      </c>
      <c r="D232">
        <v>11.6</v>
      </c>
      <c r="E232" s="5" t="s">
        <v>30</v>
      </c>
      <c r="F232" s="5">
        <v>0</v>
      </c>
    </row>
    <row r="233" spans="1:6">
      <c r="A233" s="10">
        <v>2.2141000000000002</v>
      </c>
      <c r="B233" t="s">
        <v>201</v>
      </c>
      <c r="D233">
        <v>11.6</v>
      </c>
      <c r="E233" s="5" t="s">
        <v>30</v>
      </c>
      <c r="F233" s="5">
        <v>0</v>
      </c>
    </row>
    <row r="234" spans="1:6">
      <c r="A234" s="9">
        <v>2.2149999999999999</v>
      </c>
      <c r="B234" t="s">
        <v>113</v>
      </c>
      <c r="E234" s="5" t="s">
        <v>30</v>
      </c>
      <c r="F234" s="5">
        <v>0</v>
      </c>
    </row>
    <row r="235" spans="1:6">
      <c r="A235" s="8">
        <v>2.2200000000000002</v>
      </c>
      <c r="B235" t="s">
        <v>135</v>
      </c>
      <c r="D235">
        <v>124.9</v>
      </c>
      <c r="E235" s="5" t="s">
        <v>30</v>
      </c>
      <c r="F235" s="5">
        <v>0</v>
      </c>
    </row>
    <row r="236" spans="1:6">
      <c r="A236" s="9">
        <v>2.2210000000000001</v>
      </c>
      <c r="B236" t="s">
        <v>136</v>
      </c>
      <c r="E236" s="5" t="s">
        <v>30</v>
      </c>
      <c r="F236" s="5">
        <v>0</v>
      </c>
    </row>
    <row r="237" spans="1:6">
      <c r="A237" s="9">
        <v>2.222</v>
      </c>
      <c r="B237" t="s">
        <v>137</v>
      </c>
      <c r="D237">
        <v>96.8</v>
      </c>
      <c r="E237" s="5" t="s">
        <v>30</v>
      </c>
      <c r="F237" s="5">
        <v>0</v>
      </c>
    </row>
    <row r="238" spans="1:6">
      <c r="A238" s="10">
        <v>2.2221000000000002</v>
      </c>
      <c r="B238" t="s">
        <v>202</v>
      </c>
      <c r="D238">
        <v>10.6</v>
      </c>
      <c r="E238" s="5" t="s">
        <v>30</v>
      </c>
      <c r="F238" s="5">
        <v>0</v>
      </c>
    </row>
    <row r="239" spans="1:6">
      <c r="A239" s="10">
        <v>2.2222</v>
      </c>
      <c r="B239" t="s">
        <v>203</v>
      </c>
      <c r="D239">
        <v>12.1</v>
      </c>
      <c r="E239" s="5" t="s">
        <v>30</v>
      </c>
      <c r="F239" s="5">
        <v>0</v>
      </c>
    </row>
    <row r="240" spans="1:6">
      <c r="A240" s="10">
        <v>2.2223000000000002</v>
      </c>
      <c r="B240" t="s">
        <v>204</v>
      </c>
      <c r="D240">
        <v>9.1</v>
      </c>
      <c r="E240" s="5" t="s">
        <v>30</v>
      </c>
      <c r="F240" s="5">
        <v>0</v>
      </c>
    </row>
    <row r="241" spans="1:6">
      <c r="A241" s="10">
        <v>2.2223999999999999</v>
      </c>
      <c r="B241" t="s">
        <v>205</v>
      </c>
      <c r="D241">
        <v>64.900000000000006</v>
      </c>
      <c r="E241" s="5" t="s">
        <v>30</v>
      </c>
      <c r="F241" s="5">
        <v>0</v>
      </c>
    </row>
    <row r="242" spans="1:6">
      <c r="A242" s="9">
        <v>2.2229999999999999</v>
      </c>
      <c r="B242" t="s">
        <v>138</v>
      </c>
      <c r="D242">
        <v>7.5</v>
      </c>
      <c r="E242" s="5" t="s">
        <v>30</v>
      </c>
      <c r="F242" s="5">
        <v>0</v>
      </c>
    </row>
    <row r="243" spans="1:6">
      <c r="A243" s="10">
        <v>2.2233000000000001</v>
      </c>
      <c r="B243" t="s">
        <v>206</v>
      </c>
      <c r="D243">
        <v>7.5</v>
      </c>
      <c r="E243" s="5" t="s">
        <v>30</v>
      </c>
      <c r="F243" s="5">
        <v>0</v>
      </c>
    </row>
    <row r="244" spans="1:6">
      <c r="A244" s="9">
        <v>2.2240000000000002</v>
      </c>
      <c r="B244" t="s">
        <v>139</v>
      </c>
      <c r="D244">
        <v>20.3</v>
      </c>
      <c r="E244" s="5" t="s">
        <v>30</v>
      </c>
      <c r="F244" s="5">
        <v>0</v>
      </c>
    </row>
    <row r="245" spans="1:6">
      <c r="A245" s="10">
        <v>2.2242999999999999</v>
      </c>
      <c r="B245" t="s">
        <v>207</v>
      </c>
      <c r="D245">
        <v>20.3</v>
      </c>
      <c r="E245" s="5" t="s">
        <v>30</v>
      </c>
      <c r="F245" s="5">
        <v>0</v>
      </c>
    </row>
    <row r="246" spans="1:6">
      <c r="A246" s="9">
        <v>2.2250000000000001</v>
      </c>
      <c r="B246" t="s">
        <v>140</v>
      </c>
      <c r="E246" s="5" t="s">
        <v>30</v>
      </c>
      <c r="F246" s="5">
        <v>0</v>
      </c>
    </row>
    <row r="247" spans="1:6">
      <c r="A247" s="9">
        <v>2.226</v>
      </c>
      <c r="B247" t="s">
        <v>141</v>
      </c>
      <c r="E247" s="5" t="s">
        <v>30</v>
      </c>
      <c r="F247" s="5">
        <v>0</v>
      </c>
    </row>
    <row r="248" spans="1:6">
      <c r="A248" s="8">
        <v>2.23</v>
      </c>
      <c r="B248" t="s">
        <v>142</v>
      </c>
      <c r="D248">
        <v>103.9</v>
      </c>
      <c r="E248" s="5" t="s">
        <v>30</v>
      </c>
      <c r="F248" s="5">
        <v>0</v>
      </c>
    </row>
    <row r="249" spans="1:6">
      <c r="A249" s="9">
        <v>2.2309999999999999</v>
      </c>
      <c r="B249" t="s">
        <v>143</v>
      </c>
      <c r="D249">
        <v>23.6</v>
      </c>
      <c r="E249" s="5" t="s">
        <v>30</v>
      </c>
      <c r="F249" s="5">
        <v>0</v>
      </c>
    </row>
    <row r="250" spans="1:6">
      <c r="A250" s="9">
        <v>2.2320000000000002</v>
      </c>
      <c r="B250" t="s">
        <v>144</v>
      </c>
      <c r="D250">
        <v>23.1</v>
      </c>
      <c r="E250" s="5" t="s">
        <v>30</v>
      </c>
      <c r="F250" s="5">
        <v>0</v>
      </c>
    </row>
    <row r="251" spans="1:6">
      <c r="A251" s="9">
        <v>2.2330000000000001</v>
      </c>
      <c r="B251" t="s">
        <v>145</v>
      </c>
      <c r="D251">
        <v>49.6</v>
      </c>
      <c r="E251" s="5" t="s">
        <v>30</v>
      </c>
      <c r="F251" s="5">
        <v>0</v>
      </c>
    </row>
    <row r="252" spans="1:6">
      <c r="A252" s="9">
        <v>2.234</v>
      </c>
      <c r="B252" t="s">
        <v>146</v>
      </c>
      <c r="D252">
        <v>7.5</v>
      </c>
      <c r="E252" s="5" t="s">
        <v>30</v>
      </c>
      <c r="F252" s="5">
        <v>0</v>
      </c>
    </row>
    <row r="253" spans="1:6">
      <c r="A253" s="10">
        <v>2.2341000000000002</v>
      </c>
      <c r="B253" t="s">
        <v>208</v>
      </c>
      <c r="D253">
        <v>7.5</v>
      </c>
      <c r="E253" s="5" t="s">
        <v>30</v>
      </c>
      <c r="F253" s="5">
        <v>0</v>
      </c>
    </row>
    <row r="254" spans="1:6">
      <c r="A254" s="7">
        <v>2.2999999999999998</v>
      </c>
      <c r="B254" t="s">
        <v>147</v>
      </c>
      <c r="D254">
        <v>76.5</v>
      </c>
      <c r="E254" s="5" t="s">
        <v>30</v>
      </c>
      <c r="F254" s="5">
        <v>0</v>
      </c>
    </row>
    <row r="255" spans="1:6">
      <c r="A255" s="8">
        <v>2.31</v>
      </c>
      <c r="B255" t="s">
        <v>148</v>
      </c>
      <c r="D255">
        <v>46.1</v>
      </c>
      <c r="E255" s="5" t="s">
        <v>30</v>
      </c>
      <c r="F255" s="5">
        <v>0</v>
      </c>
    </row>
    <row r="256" spans="1:6">
      <c r="A256" s="9">
        <v>2.3170000000000002</v>
      </c>
      <c r="B256" t="s">
        <v>209</v>
      </c>
      <c r="D256">
        <v>6.7</v>
      </c>
      <c r="E256" s="5" t="s">
        <v>30</v>
      </c>
      <c r="F256" s="5">
        <v>0</v>
      </c>
    </row>
    <row r="257" spans="1:6">
      <c r="A257" s="10">
        <v>2.3100999999999998</v>
      </c>
      <c r="B257" t="s">
        <v>149</v>
      </c>
      <c r="E257" s="5" t="s">
        <v>30</v>
      </c>
      <c r="F257" s="5">
        <v>0</v>
      </c>
    </row>
    <row r="258" spans="1:6">
      <c r="A258" s="11">
        <v>2.3101099999999999</v>
      </c>
      <c r="B258" t="s">
        <v>210</v>
      </c>
      <c r="E258" s="5" t="s">
        <v>30</v>
      </c>
      <c r="F258" s="5">
        <v>0</v>
      </c>
    </row>
    <row r="259" spans="1:6">
      <c r="A259" s="11">
        <v>2.31012</v>
      </c>
      <c r="B259" t="s">
        <v>211</v>
      </c>
      <c r="D259">
        <v>24.1</v>
      </c>
      <c r="E259" s="5" t="s">
        <v>30</v>
      </c>
      <c r="F259" s="5">
        <v>0</v>
      </c>
    </row>
    <row r="260" spans="1:6">
      <c r="A260" s="11">
        <v>2.3102299999999998</v>
      </c>
      <c r="B260" t="s">
        <v>212</v>
      </c>
      <c r="D260">
        <v>5.2</v>
      </c>
      <c r="E260" s="5" t="s">
        <v>30</v>
      </c>
      <c r="F260" s="5">
        <v>0</v>
      </c>
    </row>
    <row r="261" spans="1:6">
      <c r="A261" s="11">
        <v>2.3102399999999998</v>
      </c>
      <c r="B261" t="s">
        <v>213</v>
      </c>
      <c r="D261">
        <v>4.5</v>
      </c>
      <c r="E261" s="5" t="s">
        <v>30</v>
      </c>
      <c r="F261" s="5">
        <v>0</v>
      </c>
    </row>
    <row r="262" spans="1:6">
      <c r="A262" s="11">
        <v>2.3102499999999999</v>
      </c>
      <c r="B262" t="s">
        <v>214</v>
      </c>
      <c r="D262">
        <v>5.5</v>
      </c>
      <c r="E262" s="5" t="s">
        <v>30</v>
      </c>
      <c r="F262" s="5">
        <v>0</v>
      </c>
    </row>
    <row r="263" spans="1:6">
      <c r="A263" s="11">
        <v>2.31027</v>
      </c>
      <c r="B263" t="s">
        <v>215</v>
      </c>
      <c r="E263" s="5" t="s">
        <v>30</v>
      </c>
      <c r="F263" s="5">
        <v>0</v>
      </c>
    </row>
    <row r="264" spans="1:6">
      <c r="A264" s="8">
        <v>2.33</v>
      </c>
      <c r="B264" t="s">
        <v>150</v>
      </c>
      <c r="D264">
        <v>13.9</v>
      </c>
      <c r="E264" s="5" t="s">
        <v>30</v>
      </c>
      <c r="F264" s="5">
        <v>0</v>
      </c>
    </row>
    <row r="265" spans="1:6">
      <c r="A265" s="9">
        <v>2.331</v>
      </c>
      <c r="B265" t="s">
        <v>151</v>
      </c>
      <c r="E265" s="5" t="s">
        <v>30</v>
      </c>
      <c r="F265" s="5">
        <v>0</v>
      </c>
    </row>
    <row r="266" spans="1:6">
      <c r="A266" s="9">
        <v>2.3319999999999999</v>
      </c>
      <c r="B266" t="s">
        <v>152</v>
      </c>
      <c r="D266">
        <v>13.9</v>
      </c>
      <c r="E266" s="5" t="s">
        <v>30</v>
      </c>
      <c r="F266" s="5">
        <v>0</v>
      </c>
    </row>
    <row r="267" spans="1:6">
      <c r="A267" s="10">
        <v>2.3321000000000001</v>
      </c>
      <c r="B267" t="s">
        <v>216</v>
      </c>
      <c r="D267">
        <v>7</v>
      </c>
      <c r="E267" s="5" t="s">
        <v>30</v>
      </c>
      <c r="F267" s="5">
        <v>0</v>
      </c>
    </row>
    <row r="268" spans="1:6">
      <c r="A268" s="10">
        <v>2.3323</v>
      </c>
      <c r="B268" t="s">
        <v>217</v>
      </c>
      <c r="D268">
        <v>7</v>
      </c>
      <c r="E268" s="5" t="s">
        <v>30</v>
      </c>
      <c r="F268" s="5">
        <v>0</v>
      </c>
    </row>
    <row r="269" spans="1:6">
      <c r="A269" s="8">
        <v>2.34</v>
      </c>
      <c r="B269" t="s">
        <v>153</v>
      </c>
      <c r="D269">
        <v>16.5</v>
      </c>
      <c r="E269" s="5" t="s">
        <v>30</v>
      </c>
      <c r="F269" s="5">
        <v>0</v>
      </c>
    </row>
    <row r="270" spans="1:6">
      <c r="A270" s="9">
        <v>2.3410000000000002</v>
      </c>
      <c r="B270" t="s">
        <v>154</v>
      </c>
      <c r="D270">
        <v>16.5</v>
      </c>
      <c r="E270" s="5" t="s">
        <v>30</v>
      </c>
      <c r="F270" s="5">
        <v>0</v>
      </c>
    </row>
    <row r="271" spans="1:6">
      <c r="A271" s="10">
        <v>2.3411</v>
      </c>
      <c r="B271" t="s">
        <v>218</v>
      </c>
      <c r="D271">
        <v>5.4</v>
      </c>
      <c r="E271" s="5" t="s">
        <v>30</v>
      </c>
      <c r="F271" s="5">
        <v>2</v>
      </c>
    </row>
    <row r="272" spans="1:6">
      <c r="A272" s="10">
        <v>2.3414000000000001</v>
      </c>
      <c r="B272" t="s">
        <v>219</v>
      </c>
      <c r="D272">
        <v>11.1</v>
      </c>
      <c r="E272" s="5" t="s">
        <v>30</v>
      </c>
      <c r="F272" s="5">
        <v>2</v>
      </c>
    </row>
    <row r="273" spans="1:6">
      <c r="A273" s="9">
        <v>2.3420000000000001</v>
      </c>
      <c r="B273" t="s">
        <v>155</v>
      </c>
      <c r="E273" s="5" t="s">
        <v>30</v>
      </c>
      <c r="F273" s="5">
        <v>0</v>
      </c>
    </row>
    <row r="274" spans="1:6">
      <c r="A274" s="8">
        <v>2.35</v>
      </c>
      <c r="B274" t="s">
        <v>156</v>
      </c>
      <c r="E274" s="5" t="s">
        <v>30</v>
      </c>
      <c r="F274" s="5">
        <v>0</v>
      </c>
    </row>
    <row r="275" spans="1:6">
      <c r="A275" s="9">
        <v>2.3519999999999999</v>
      </c>
      <c r="B275" t="s">
        <v>157</v>
      </c>
      <c r="E275" s="5" t="s">
        <v>30</v>
      </c>
      <c r="F275" s="5">
        <v>0</v>
      </c>
    </row>
    <row r="276" spans="1:6">
      <c r="A276" s="7">
        <v>2.4</v>
      </c>
      <c r="B276" t="s">
        <v>158</v>
      </c>
      <c r="D276">
        <v>151.30000000000001</v>
      </c>
      <c r="E276" s="5" t="s">
        <v>30</v>
      </c>
      <c r="F276" s="5">
        <v>0</v>
      </c>
    </row>
    <row r="277" spans="1:6">
      <c r="A277" s="8">
        <v>2.41</v>
      </c>
      <c r="B277" t="s">
        <v>159</v>
      </c>
      <c r="D277">
        <v>55.9</v>
      </c>
      <c r="E277" s="5" t="s">
        <v>30</v>
      </c>
      <c r="F277" s="5">
        <v>0</v>
      </c>
    </row>
    <row r="278" spans="1:6">
      <c r="A278" s="9">
        <v>2.411</v>
      </c>
      <c r="B278" t="s">
        <v>220</v>
      </c>
      <c r="D278">
        <v>23.2</v>
      </c>
      <c r="E278" s="5" t="s">
        <v>30</v>
      </c>
      <c r="F278" s="5">
        <v>0</v>
      </c>
    </row>
    <row r="279" spans="1:6">
      <c r="A279" s="9">
        <v>2.415</v>
      </c>
      <c r="B279" t="s">
        <v>221</v>
      </c>
      <c r="E279" s="5" t="s">
        <v>30</v>
      </c>
      <c r="F279" s="5">
        <v>0</v>
      </c>
    </row>
    <row r="280" spans="1:6">
      <c r="A280" s="9">
        <v>2.4159999999999999</v>
      </c>
      <c r="B280" t="s">
        <v>222</v>
      </c>
      <c r="D280">
        <v>32.700000000000003</v>
      </c>
      <c r="E280" s="5" t="s">
        <v>30</v>
      </c>
      <c r="F280" s="5">
        <v>0</v>
      </c>
    </row>
    <row r="281" spans="1:6">
      <c r="A281" s="8">
        <v>2.42</v>
      </c>
      <c r="B281" t="s">
        <v>160</v>
      </c>
      <c r="D281">
        <v>72.5</v>
      </c>
      <c r="E281" s="5" t="s">
        <v>30</v>
      </c>
      <c r="F281" s="5">
        <v>0</v>
      </c>
    </row>
    <row r="282" spans="1:6">
      <c r="A282" s="9">
        <v>2.4209999999999998</v>
      </c>
      <c r="B282" t="s">
        <v>223</v>
      </c>
      <c r="D282">
        <v>72.5</v>
      </c>
      <c r="E282" s="5" t="s">
        <v>30</v>
      </c>
      <c r="F282" s="5">
        <v>0</v>
      </c>
    </row>
    <row r="283" spans="1:6">
      <c r="A283" s="9">
        <v>2.4239999999999999</v>
      </c>
      <c r="B283" t="s">
        <v>224</v>
      </c>
      <c r="E283" s="5" t="s">
        <v>30</v>
      </c>
      <c r="F283" s="5">
        <v>0</v>
      </c>
    </row>
    <row r="284" spans="1:6">
      <c r="A284" s="8">
        <v>2.44</v>
      </c>
      <c r="B284" t="s">
        <v>161</v>
      </c>
      <c r="D284">
        <v>13.9</v>
      </c>
      <c r="E284" s="5" t="s">
        <v>30</v>
      </c>
      <c r="F284" s="5">
        <v>0</v>
      </c>
    </row>
    <row r="285" spans="1:6">
      <c r="A285" s="9">
        <v>2.4420000000000002</v>
      </c>
      <c r="B285" t="s">
        <v>225</v>
      </c>
      <c r="D285">
        <v>13.9</v>
      </c>
      <c r="E285" s="5" t="s">
        <v>30</v>
      </c>
      <c r="F285" s="5">
        <v>0</v>
      </c>
    </row>
    <row r="286" spans="1:6">
      <c r="A286" s="8">
        <v>2.46</v>
      </c>
      <c r="B286" t="s">
        <v>162</v>
      </c>
      <c r="D286">
        <v>9</v>
      </c>
      <c r="E286" s="5" t="s">
        <v>30</v>
      </c>
      <c r="F286" s="5">
        <v>0</v>
      </c>
    </row>
    <row r="287" spans="1:6">
      <c r="A287" s="9">
        <v>2.4609999999999999</v>
      </c>
      <c r="B287" t="s">
        <v>226</v>
      </c>
      <c r="D287">
        <v>9</v>
      </c>
      <c r="E287" s="5" t="s">
        <v>30</v>
      </c>
      <c r="F287" s="5">
        <v>0</v>
      </c>
    </row>
    <row r="288" spans="1:6">
      <c r="A288" s="8">
        <v>2.4700000000000002</v>
      </c>
      <c r="B288" t="s">
        <v>163</v>
      </c>
      <c r="E288" s="5" t="s">
        <v>30</v>
      </c>
      <c r="F288" s="5">
        <v>0</v>
      </c>
    </row>
    <row r="289" spans="1:6">
      <c r="A289" s="8">
        <v>2.48</v>
      </c>
      <c r="B289" t="s">
        <v>164</v>
      </c>
      <c r="E289" s="5" t="s">
        <v>30</v>
      </c>
      <c r="F289" s="5">
        <v>0</v>
      </c>
    </row>
    <row r="290" spans="1:6">
      <c r="A290" s="7">
        <v>2.5</v>
      </c>
      <c r="B290" t="s">
        <v>165</v>
      </c>
      <c r="D290">
        <v>45.7</v>
      </c>
      <c r="E290" s="5" t="s">
        <v>30</v>
      </c>
      <c r="F290" s="5">
        <v>0</v>
      </c>
    </row>
    <row r="291" spans="1:6">
      <c r="A291" s="8">
        <v>2.5099999999999998</v>
      </c>
      <c r="B291" t="s">
        <v>166</v>
      </c>
      <c r="D291">
        <v>25.6</v>
      </c>
      <c r="E291" s="5" t="s">
        <v>30</v>
      </c>
      <c r="F291" s="5">
        <v>0</v>
      </c>
    </row>
    <row r="292" spans="1:6">
      <c r="A292" s="9">
        <v>2.5110000000000001</v>
      </c>
      <c r="B292" t="s">
        <v>227</v>
      </c>
      <c r="D292">
        <v>7.8</v>
      </c>
      <c r="E292" s="5" t="s">
        <v>30</v>
      </c>
      <c r="F292" s="5">
        <v>0</v>
      </c>
    </row>
    <row r="293" spans="1:6">
      <c r="A293" s="9">
        <v>2.512</v>
      </c>
      <c r="B293" t="s">
        <v>228</v>
      </c>
      <c r="D293">
        <v>3.2</v>
      </c>
      <c r="E293" s="5" t="s">
        <v>30</v>
      </c>
      <c r="F293" s="5">
        <v>0</v>
      </c>
    </row>
    <row r="294" spans="1:6">
      <c r="A294" s="9">
        <v>2.5129999999999999</v>
      </c>
      <c r="B294" t="s">
        <v>229</v>
      </c>
      <c r="D294">
        <v>14.5</v>
      </c>
      <c r="E294" s="5" t="s">
        <v>30</v>
      </c>
      <c r="F294" s="5">
        <v>0</v>
      </c>
    </row>
    <row r="295" spans="1:6">
      <c r="A295" s="8">
        <v>2.52</v>
      </c>
      <c r="B295" t="s">
        <v>167</v>
      </c>
      <c r="D295">
        <v>12.3</v>
      </c>
      <c r="E295" s="5" t="s">
        <v>30</v>
      </c>
      <c r="F295" s="5">
        <v>0</v>
      </c>
    </row>
    <row r="296" spans="1:6">
      <c r="A296" s="9">
        <v>2.5209999999999999</v>
      </c>
      <c r="B296" t="s">
        <v>230</v>
      </c>
      <c r="D296">
        <v>3.9</v>
      </c>
      <c r="E296" s="5" t="s">
        <v>30</v>
      </c>
      <c r="F296" s="5">
        <v>0</v>
      </c>
    </row>
    <row r="297" spans="1:6">
      <c r="A297" s="9">
        <v>2.5219999999999998</v>
      </c>
      <c r="B297" t="s">
        <v>231</v>
      </c>
      <c r="D297">
        <v>6.5</v>
      </c>
      <c r="E297" s="5" t="s">
        <v>30</v>
      </c>
      <c r="F297" s="5">
        <v>0</v>
      </c>
    </row>
    <row r="298" spans="1:6">
      <c r="A298" s="9">
        <v>2.5230000000000001</v>
      </c>
      <c r="B298" t="s">
        <v>232</v>
      </c>
      <c r="D298">
        <v>1.9</v>
      </c>
      <c r="E298" s="5" t="s">
        <v>30</v>
      </c>
      <c r="F298" s="5">
        <v>0</v>
      </c>
    </row>
    <row r="299" spans="1:6">
      <c r="A299" s="8">
        <v>2.5499999999999998</v>
      </c>
      <c r="B299" t="s">
        <v>168</v>
      </c>
      <c r="D299">
        <v>2.9</v>
      </c>
      <c r="E299" s="5" t="s">
        <v>30</v>
      </c>
      <c r="F299" s="5">
        <v>0</v>
      </c>
    </row>
    <row r="300" spans="1:6">
      <c r="A300" s="9">
        <v>2.5510000000000002</v>
      </c>
      <c r="B300" t="s">
        <v>233</v>
      </c>
      <c r="D300">
        <v>2.9</v>
      </c>
      <c r="E300" s="5" t="s">
        <v>30</v>
      </c>
      <c r="F300" s="5">
        <v>0</v>
      </c>
    </row>
    <row r="301" spans="1:6">
      <c r="A301" s="8">
        <v>2.56</v>
      </c>
      <c r="B301" t="s">
        <v>169</v>
      </c>
      <c r="D301">
        <v>2.7</v>
      </c>
      <c r="E301" s="5" t="s">
        <v>30</v>
      </c>
      <c r="F301" s="5">
        <v>0</v>
      </c>
    </row>
    <row r="302" spans="1:6">
      <c r="A302" s="8">
        <v>2.57</v>
      </c>
      <c r="B302" t="s">
        <v>170</v>
      </c>
      <c r="D302">
        <v>2.2000000000000002</v>
      </c>
      <c r="E302" s="5" t="s">
        <v>30</v>
      </c>
      <c r="F302" s="5">
        <v>0</v>
      </c>
    </row>
    <row r="303" spans="1:6">
      <c r="A303" s="7">
        <v>2.6</v>
      </c>
      <c r="B303" t="s">
        <v>171</v>
      </c>
      <c r="D303">
        <v>103.9</v>
      </c>
      <c r="E303" s="5" t="s">
        <v>30</v>
      </c>
      <c r="F303" s="5">
        <v>0</v>
      </c>
    </row>
    <row r="304" spans="1:6">
      <c r="A304" s="8">
        <v>2.61</v>
      </c>
      <c r="B304" t="s">
        <v>172</v>
      </c>
      <c r="D304">
        <v>27.2</v>
      </c>
      <c r="E304" s="5" t="s">
        <v>30</v>
      </c>
      <c r="F304" s="5">
        <v>0</v>
      </c>
    </row>
    <row r="305" spans="1:6">
      <c r="A305" s="8">
        <v>2.62</v>
      </c>
      <c r="B305" t="s">
        <v>173</v>
      </c>
      <c r="D305">
        <v>36.4</v>
      </c>
      <c r="E305" s="5" t="s">
        <v>30</v>
      </c>
      <c r="F305" s="5">
        <v>0</v>
      </c>
    </row>
    <row r="306" spans="1:6">
      <c r="A306" s="9">
        <v>2.621</v>
      </c>
      <c r="B306" t="s">
        <v>234</v>
      </c>
      <c r="D306">
        <v>36.4</v>
      </c>
      <c r="E306" s="5" t="s">
        <v>30</v>
      </c>
      <c r="F306" s="5">
        <v>0</v>
      </c>
    </row>
    <row r="307" spans="1:6">
      <c r="A307" s="8">
        <v>2.63</v>
      </c>
      <c r="B307" t="s">
        <v>174</v>
      </c>
      <c r="D307">
        <v>40.4</v>
      </c>
      <c r="E307" s="5" t="s">
        <v>30</v>
      </c>
      <c r="F307" s="5">
        <v>0</v>
      </c>
    </row>
    <row r="308" spans="1:6">
      <c r="A308" s="7">
        <v>2.7</v>
      </c>
      <c r="B308" t="s">
        <v>175</v>
      </c>
      <c r="D308">
        <v>1.9</v>
      </c>
      <c r="E308" s="5" t="s">
        <v>30</v>
      </c>
      <c r="F308" s="5">
        <v>0</v>
      </c>
    </row>
    <row r="309" spans="1:6">
      <c r="A309" s="9">
        <v>2.71</v>
      </c>
      <c r="B309" t="s">
        <v>176</v>
      </c>
      <c r="D309">
        <v>1.9</v>
      </c>
      <c r="E309" s="5" t="s">
        <v>30</v>
      </c>
      <c r="F309" s="5">
        <v>0</v>
      </c>
    </row>
    <row r="310" spans="1:6">
      <c r="A310" s="3"/>
    </row>
    <row r="311" spans="1:6">
      <c r="A311" s="1">
        <v>3</v>
      </c>
      <c r="B311" t="s">
        <v>293</v>
      </c>
      <c r="C311">
        <v>2358.1</v>
      </c>
      <c r="D311" s="5">
        <v>2841.5</v>
      </c>
      <c r="E311" s="5" t="s">
        <v>28</v>
      </c>
      <c r="F311" s="5">
        <v>0</v>
      </c>
    </row>
    <row r="312" spans="1:6">
      <c r="A312" s="1"/>
      <c r="D312">
        <v>478.8</v>
      </c>
      <c r="E312" s="5" t="s">
        <v>29</v>
      </c>
    </row>
    <row r="313" spans="1:6">
      <c r="A313" s="1"/>
      <c r="D313">
        <v>2362.8000000000002</v>
      </c>
      <c r="E313" s="5" t="s">
        <v>30</v>
      </c>
    </row>
    <row r="314" spans="1:6">
      <c r="A314" s="7">
        <v>3.1</v>
      </c>
      <c r="B314" t="s">
        <v>236</v>
      </c>
      <c r="D314">
        <v>105.4</v>
      </c>
      <c r="E314" s="5" t="s">
        <v>30</v>
      </c>
      <c r="F314" s="5">
        <v>0</v>
      </c>
    </row>
    <row r="315" spans="1:6">
      <c r="A315" s="8">
        <v>3.11</v>
      </c>
      <c r="B315" t="s">
        <v>237</v>
      </c>
      <c r="D315">
        <v>105.4</v>
      </c>
      <c r="E315" s="5" t="s">
        <v>30</v>
      </c>
      <c r="F315" s="5">
        <v>0</v>
      </c>
    </row>
    <row r="316" spans="1:6">
      <c r="A316" s="8">
        <v>3.12</v>
      </c>
      <c r="B316" t="s">
        <v>238</v>
      </c>
      <c r="E316" s="5" t="s">
        <v>30</v>
      </c>
      <c r="F316" s="5">
        <v>0</v>
      </c>
    </row>
    <row r="317" spans="1:6">
      <c r="A317" s="8">
        <v>3.15</v>
      </c>
      <c r="B317" t="s">
        <v>239</v>
      </c>
      <c r="E317" s="5" t="s">
        <v>30</v>
      </c>
      <c r="F317" s="5">
        <v>0</v>
      </c>
    </row>
    <row r="318" spans="1:6">
      <c r="A318" s="7">
        <v>3.2</v>
      </c>
      <c r="B318" t="s">
        <v>240</v>
      </c>
      <c r="D318">
        <v>97.5</v>
      </c>
      <c r="E318" s="5" t="s">
        <v>30</v>
      </c>
      <c r="F318" s="5">
        <v>0</v>
      </c>
    </row>
    <row r="319" spans="1:6">
      <c r="A319" s="8">
        <v>3.21</v>
      </c>
      <c r="B319" t="s">
        <v>241</v>
      </c>
      <c r="E319" s="5" t="s">
        <v>30</v>
      </c>
      <c r="F319" s="5">
        <v>0</v>
      </c>
    </row>
    <row r="320" spans="1:6">
      <c r="A320" s="8">
        <v>3.22</v>
      </c>
      <c r="B320" t="s">
        <v>242</v>
      </c>
      <c r="D320">
        <v>55.9</v>
      </c>
      <c r="E320" s="5" t="s">
        <v>30</v>
      </c>
      <c r="F320" s="5">
        <v>0</v>
      </c>
    </row>
    <row r="321" spans="1:6">
      <c r="A321" s="8">
        <v>3.25</v>
      </c>
      <c r="B321" t="s">
        <v>243</v>
      </c>
      <c r="D321">
        <v>41.7</v>
      </c>
      <c r="E321" s="5" t="s">
        <v>30</v>
      </c>
      <c r="F321" s="5">
        <v>0</v>
      </c>
    </row>
    <row r="322" spans="1:6">
      <c r="A322" s="7">
        <v>3.3</v>
      </c>
      <c r="B322" t="s">
        <v>244</v>
      </c>
      <c r="D322">
        <v>184.9</v>
      </c>
      <c r="E322" s="5" t="s">
        <v>30</v>
      </c>
      <c r="F322" s="5">
        <v>0</v>
      </c>
    </row>
    <row r="323" spans="1:6">
      <c r="A323" s="9">
        <v>3.3010000000000002</v>
      </c>
      <c r="B323" t="s">
        <v>245</v>
      </c>
      <c r="D323">
        <v>22</v>
      </c>
      <c r="E323" s="5" t="s">
        <v>30</v>
      </c>
      <c r="F323" s="5">
        <v>0</v>
      </c>
    </row>
    <row r="324" spans="1:6">
      <c r="A324" s="9">
        <v>3.302</v>
      </c>
      <c r="B324" t="s">
        <v>246</v>
      </c>
      <c r="D324">
        <v>50.5</v>
      </c>
      <c r="E324" s="5" t="s">
        <v>30</v>
      </c>
      <c r="F324" s="5">
        <v>0</v>
      </c>
    </row>
    <row r="325" spans="1:6">
      <c r="A325" s="9">
        <v>3.3029999999999999</v>
      </c>
      <c r="B325" t="s">
        <v>247</v>
      </c>
      <c r="D325">
        <v>31</v>
      </c>
      <c r="E325" s="5" t="s">
        <v>30</v>
      </c>
      <c r="F325" s="5">
        <v>0</v>
      </c>
    </row>
    <row r="326" spans="1:6">
      <c r="A326" s="9">
        <v>3.3039999999999998</v>
      </c>
      <c r="B326" t="s">
        <v>248</v>
      </c>
      <c r="D326">
        <v>44.4</v>
      </c>
      <c r="E326" s="5" t="s">
        <v>30</v>
      </c>
      <c r="F326" s="5">
        <v>0</v>
      </c>
    </row>
    <row r="327" spans="1:6">
      <c r="A327" s="9">
        <v>3.3050000000000002</v>
      </c>
      <c r="B327" t="s">
        <v>249</v>
      </c>
      <c r="D327">
        <v>13.4</v>
      </c>
      <c r="E327" s="5" t="s">
        <v>30</v>
      </c>
      <c r="F327" s="5">
        <v>0</v>
      </c>
    </row>
    <row r="328" spans="1:6">
      <c r="A328" s="9">
        <v>3.306</v>
      </c>
      <c r="B328" t="s">
        <v>250</v>
      </c>
      <c r="D328">
        <v>23.6</v>
      </c>
      <c r="E328" s="5" t="s">
        <v>30</v>
      </c>
      <c r="F328" s="5">
        <v>0</v>
      </c>
    </row>
    <row r="329" spans="1:6">
      <c r="A329" s="9">
        <v>3.3069999999999999</v>
      </c>
      <c r="B329" t="s">
        <v>251</v>
      </c>
      <c r="E329" s="5" t="s">
        <v>30</v>
      </c>
      <c r="F329" s="5">
        <v>0</v>
      </c>
    </row>
    <row r="330" spans="1:6">
      <c r="A330" s="9">
        <v>3.3079999999999998</v>
      </c>
      <c r="B330" t="s">
        <v>252</v>
      </c>
      <c r="E330" s="5" t="s">
        <v>30</v>
      </c>
      <c r="F330" s="5">
        <v>0</v>
      </c>
    </row>
    <row r="331" spans="1:6">
      <c r="A331" s="9">
        <v>3.3090000000000002</v>
      </c>
      <c r="B331" t="s">
        <v>253</v>
      </c>
      <c r="E331" s="5" t="s">
        <v>30</v>
      </c>
      <c r="F331" s="5">
        <v>0</v>
      </c>
    </row>
    <row r="332" spans="1:6">
      <c r="A332" s="8">
        <v>3.31</v>
      </c>
      <c r="B332" t="s">
        <v>254</v>
      </c>
      <c r="E332" s="5" t="s">
        <v>30</v>
      </c>
      <c r="F332" s="5">
        <v>0</v>
      </c>
    </row>
    <row r="333" spans="1:6">
      <c r="A333" s="7">
        <v>3.5</v>
      </c>
      <c r="B333" t="s">
        <v>255</v>
      </c>
      <c r="D333">
        <v>33.200000000000003</v>
      </c>
      <c r="E333" s="5" t="s">
        <v>29</v>
      </c>
      <c r="F333" s="5">
        <v>0</v>
      </c>
    </row>
    <row r="334" spans="1:6">
      <c r="A334" s="1"/>
      <c r="D334">
        <v>67.3</v>
      </c>
      <c r="E334" s="5" t="s">
        <v>30</v>
      </c>
    </row>
    <row r="335" spans="1:6">
      <c r="A335" s="8">
        <v>3.51</v>
      </c>
      <c r="B335" t="s">
        <v>256</v>
      </c>
      <c r="D335">
        <v>59.4</v>
      </c>
      <c r="E335" s="5" t="s">
        <v>30</v>
      </c>
      <c r="F335" s="5">
        <v>0</v>
      </c>
    </row>
    <row r="336" spans="1:6">
      <c r="A336" s="8">
        <v>3.52</v>
      </c>
      <c r="B336" t="s">
        <v>257</v>
      </c>
      <c r="E336" s="5" t="s">
        <v>30</v>
      </c>
      <c r="F336" s="5">
        <v>0</v>
      </c>
    </row>
    <row r="337" spans="1:6">
      <c r="A337" s="8">
        <v>3.53</v>
      </c>
      <c r="B337" t="s">
        <v>258</v>
      </c>
      <c r="D337">
        <v>33.200000000000003</v>
      </c>
      <c r="E337" s="5" t="s">
        <v>29</v>
      </c>
      <c r="F337" s="5">
        <v>0</v>
      </c>
    </row>
    <row r="338" spans="1:6">
      <c r="A338" s="1"/>
      <c r="D338">
        <v>7.9</v>
      </c>
      <c r="E338" s="5" t="s">
        <v>30</v>
      </c>
    </row>
    <row r="339" spans="1:6">
      <c r="A339" s="8">
        <v>3.54</v>
      </c>
      <c r="B339" t="s">
        <v>259</v>
      </c>
      <c r="E339" s="5" t="s">
        <v>30</v>
      </c>
      <c r="F339" s="5">
        <v>0</v>
      </c>
    </row>
    <row r="340" spans="1:6">
      <c r="A340" s="7">
        <v>3.6</v>
      </c>
      <c r="B340" t="s">
        <v>260</v>
      </c>
      <c r="D340">
        <v>221.6</v>
      </c>
      <c r="E340" s="5" t="s">
        <v>30</v>
      </c>
      <c r="F340" s="5">
        <v>0</v>
      </c>
    </row>
    <row r="341" spans="1:6">
      <c r="A341" s="7">
        <v>3.61</v>
      </c>
      <c r="B341" t="s">
        <v>247</v>
      </c>
      <c r="D341">
        <v>160.4</v>
      </c>
      <c r="E341" s="5" t="s">
        <v>30</v>
      </c>
      <c r="F341" s="5">
        <v>0</v>
      </c>
    </row>
    <row r="342" spans="1:6">
      <c r="A342" s="9">
        <v>3.6110000000000002</v>
      </c>
      <c r="B342" t="s">
        <v>261</v>
      </c>
      <c r="D342">
        <v>22.5</v>
      </c>
      <c r="E342" s="5" t="s">
        <v>30</v>
      </c>
      <c r="F342" s="5">
        <v>0</v>
      </c>
    </row>
    <row r="343" spans="1:6">
      <c r="A343" s="9">
        <v>3.6120000000000001</v>
      </c>
      <c r="B343" t="s">
        <v>262</v>
      </c>
      <c r="D343">
        <v>53</v>
      </c>
      <c r="E343" s="5" t="s">
        <v>30</v>
      </c>
      <c r="F343" s="5">
        <v>0</v>
      </c>
    </row>
    <row r="344" spans="1:6">
      <c r="A344" s="9">
        <v>3.613</v>
      </c>
      <c r="B344" t="s">
        <v>263</v>
      </c>
      <c r="D344">
        <v>74.5</v>
      </c>
      <c r="E344" s="5" t="s">
        <v>30</v>
      </c>
      <c r="F344" s="5">
        <v>0</v>
      </c>
    </row>
    <row r="345" spans="1:6">
      <c r="A345" s="9">
        <v>3.6139999999999999</v>
      </c>
      <c r="B345" t="s">
        <v>264</v>
      </c>
      <c r="D345">
        <v>10.1</v>
      </c>
      <c r="E345" s="5" t="s">
        <v>30</v>
      </c>
      <c r="F345" s="5">
        <v>0</v>
      </c>
    </row>
    <row r="346" spans="1:6">
      <c r="A346" s="8">
        <v>3.62</v>
      </c>
      <c r="B346" t="s">
        <v>265</v>
      </c>
      <c r="D346">
        <v>49</v>
      </c>
      <c r="E346" s="5" t="s">
        <v>30</v>
      </c>
      <c r="F346" s="5">
        <v>0</v>
      </c>
    </row>
    <row r="347" spans="1:6">
      <c r="A347" s="8">
        <v>3.63</v>
      </c>
      <c r="B347" t="s">
        <v>266</v>
      </c>
      <c r="D347">
        <v>12.4</v>
      </c>
      <c r="E347" s="5" t="s">
        <v>30</v>
      </c>
      <c r="F347" s="5">
        <v>0</v>
      </c>
    </row>
    <row r="348" spans="1:6">
      <c r="A348" s="8">
        <v>3.64</v>
      </c>
      <c r="B348" t="s">
        <v>267</v>
      </c>
      <c r="E348" s="5" t="s">
        <v>30</v>
      </c>
      <c r="F348" s="5">
        <v>0</v>
      </c>
    </row>
    <row r="349" spans="1:6">
      <c r="A349" s="7">
        <v>3.7</v>
      </c>
      <c r="B349" t="s">
        <v>80</v>
      </c>
      <c r="D349">
        <v>521.20000000000005</v>
      </c>
      <c r="E349" s="5" t="s">
        <v>30</v>
      </c>
      <c r="F349" s="5">
        <v>0</v>
      </c>
    </row>
    <row r="350" spans="1:6">
      <c r="A350" s="8">
        <v>3.71</v>
      </c>
      <c r="B350" t="s">
        <v>248</v>
      </c>
      <c r="D350">
        <v>372.3</v>
      </c>
      <c r="E350" s="5" t="s">
        <v>30</v>
      </c>
      <c r="F350" s="5">
        <v>0</v>
      </c>
    </row>
    <row r="351" spans="1:6">
      <c r="A351" s="9">
        <v>3.7109999999999999</v>
      </c>
      <c r="B351" t="s">
        <v>268</v>
      </c>
      <c r="D351">
        <v>40.700000000000003</v>
      </c>
      <c r="E351" s="5" t="s">
        <v>30</v>
      </c>
      <c r="F351" s="5">
        <v>0</v>
      </c>
    </row>
    <row r="352" spans="1:6">
      <c r="A352" s="9">
        <v>3.7120000000000002</v>
      </c>
      <c r="B352" t="s">
        <v>269</v>
      </c>
      <c r="D352">
        <v>13.6</v>
      </c>
      <c r="E352" s="5" t="s">
        <v>30</v>
      </c>
      <c r="F352" s="5">
        <v>0</v>
      </c>
    </row>
    <row r="353" spans="1:6">
      <c r="A353" s="9">
        <v>3.7130000000000001</v>
      </c>
      <c r="B353" t="s">
        <v>270</v>
      </c>
      <c r="D353">
        <v>261</v>
      </c>
      <c r="E353" s="5" t="s">
        <v>30</v>
      </c>
      <c r="F353" s="5">
        <v>0</v>
      </c>
    </row>
    <row r="354" spans="1:6">
      <c r="A354" s="9">
        <v>3.714</v>
      </c>
      <c r="B354" t="s">
        <v>271</v>
      </c>
      <c r="D354">
        <v>10.4</v>
      </c>
      <c r="E354" s="5" t="s">
        <v>30</v>
      </c>
      <c r="F354" s="5">
        <v>0</v>
      </c>
    </row>
    <row r="355" spans="1:6">
      <c r="A355" s="9">
        <v>3.7149999999999999</v>
      </c>
      <c r="B355" t="s">
        <v>272</v>
      </c>
      <c r="D355">
        <v>46.4</v>
      </c>
      <c r="E355" s="5" t="s">
        <v>30</v>
      </c>
      <c r="F355" s="5">
        <v>0</v>
      </c>
    </row>
    <row r="356" spans="1:6">
      <c r="A356" s="8">
        <v>3.72</v>
      </c>
      <c r="B356" t="s">
        <v>247</v>
      </c>
      <c r="D356">
        <v>8.6</v>
      </c>
      <c r="E356" s="5" t="s">
        <v>30</v>
      </c>
      <c r="F356" s="5">
        <v>0</v>
      </c>
    </row>
    <row r="357" spans="1:6">
      <c r="A357" s="8">
        <v>3.73</v>
      </c>
      <c r="B357" t="s">
        <v>250</v>
      </c>
      <c r="D357">
        <v>12</v>
      </c>
      <c r="E357" s="5" t="s">
        <v>30</v>
      </c>
      <c r="F357" s="5">
        <v>0</v>
      </c>
    </row>
    <row r="358" spans="1:6">
      <c r="A358" s="8">
        <v>3.74</v>
      </c>
      <c r="B358" t="s">
        <v>273</v>
      </c>
      <c r="D358">
        <v>106</v>
      </c>
      <c r="E358" s="5" t="s">
        <v>30</v>
      </c>
      <c r="F358" s="5">
        <v>0</v>
      </c>
    </row>
    <row r="359" spans="1:6">
      <c r="A359" s="8">
        <v>3.75</v>
      </c>
      <c r="B359" t="s">
        <v>251</v>
      </c>
      <c r="D359">
        <v>7.5</v>
      </c>
      <c r="E359" s="5" t="s">
        <v>30</v>
      </c>
      <c r="F359" s="5">
        <v>0</v>
      </c>
    </row>
    <row r="360" spans="1:6">
      <c r="A360" s="8">
        <v>3.76</v>
      </c>
      <c r="B360" t="s">
        <v>294</v>
      </c>
      <c r="D360">
        <v>8.9</v>
      </c>
      <c r="E360" s="5" t="s">
        <v>30</v>
      </c>
      <c r="F360" s="5">
        <v>0</v>
      </c>
    </row>
    <row r="361" spans="1:6">
      <c r="A361" s="8">
        <v>3.78</v>
      </c>
      <c r="B361" t="s">
        <v>274</v>
      </c>
      <c r="D361">
        <v>5.7</v>
      </c>
      <c r="E361" s="5" t="s">
        <v>30</v>
      </c>
      <c r="F361" s="5">
        <v>0</v>
      </c>
    </row>
    <row r="362" spans="1:6">
      <c r="A362" s="7">
        <v>3.8</v>
      </c>
      <c r="B362" t="s">
        <v>275</v>
      </c>
      <c r="D362">
        <v>445.5</v>
      </c>
      <c r="E362" s="5" t="s">
        <v>29</v>
      </c>
      <c r="F362" s="5">
        <v>0</v>
      </c>
    </row>
    <row r="363" spans="1:6">
      <c r="A363" s="1"/>
      <c r="D363">
        <v>1146</v>
      </c>
      <c r="E363" s="5" t="s">
        <v>30</v>
      </c>
    </row>
    <row r="364" spans="1:6">
      <c r="A364" s="8">
        <v>3.82</v>
      </c>
      <c r="B364" t="s">
        <v>276</v>
      </c>
      <c r="D364">
        <v>445.5</v>
      </c>
      <c r="E364" s="5" t="s">
        <v>29</v>
      </c>
      <c r="F364" s="5">
        <v>0</v>
      </c>
    </row>
    <row r="365" spans="1:6">
      <c r="A365" s="1"/>
      <c r="D365">
        <v>1146</v>
      </c>
      <c r="E365" s="5" t="s">
        <v>30</v>
      </c>
    </row>
    <row r="366" spans="1:6">
      <c r="A366" s="9">
        <v>3.8210000000000002</v>
      </c>
      <c r="B366" t="s">
        <v>277</v>
      </c>
      <c r="D366">
        <v>441.2</v>
      </c>
      <c r="E366" s="5" t="s">
        <v>29</v>
      </c>
      <c r="F366" s="5">
        <v>0</v>
      </c>
    </row>
    <row r="367" spans="1:6">
      <c r="A367" s="9"/>
      <c r="D367">
        <v>1133.3</v>
      </c>
      <c r="E367" s="5" t="s">
        <v>30</v>
      </c>
    </row>
    <row r="368" spans="1:6">
      <c r="A368" s="9">
        <v>3.8220000000000001</v>
      </c>
      <c r="B368" t="s">
        <v>278</v>
      </c>
      <c r="D368">
        <v>4.3</v>
      </c>
      <c r="E368" s="5" t="s">
        <v>29</v>
      </c>
      <c r="F368" s="5">
        <v>0</v>
      </c>
    </row>
    <row r="369" spans="1:6">
      <c r="A369" s="1"/>
      <c r="D369">
        <v>12.8</v>
      </c>
      <c r="E369" s="5" t="s">
        <v>30</v>
      </c>
    </row>
    <row r="370" spans="1:6">
      <c r="A370" s="7">
        <v>3.9</v>
      </c>
      <c r="B370" t="s">
        <v>279</v>
      </c>
      <c r="C370">
        <v>2358.1</v>
      </c>
      <c r="D370" s="6">
        <v>18.5</v>
      </c>
      <c r="E370" s="5" t="s">
        <v>30</v>
      </c>
      <c r="F370" s="5">
        <v>0</v>
      </c>
    </row>
    <row r="371" spans="1:6">
      <c r="A371" s="8">
        <v>3.91</v>
      </c>
      <c r="B371" t="s">
        <v>280</v>
      </c>
      <c r="C371">
        <v>1959.3</v>
      </c>
      <c r="E371" s="5" t="s">
        <v>30</v>
      </c>
      <c r="F371" s="5">
        <v>0</v>
      </c>
    </row>
    <row r="372" spans="1:6">
      <c r="A372" s="9">
        <v>3.911</v>
      </c>
      <c r="B372" t="s">
        <v>281</v>
      </c>
      <c r="C372">
        <v>1959.3</v>
      </c>
      <c r="E372" s="5" t="s">
        <v>30</v>
      </c>
      <c r="F372" s="5">
        <v>0</v>
      </c>
    </row>
    <row r="373" spans="1:6">
      <c r="A373" s="10">
        <v>3.9110100000000001</v>
      </c>
      <c r="B373" t="s">
        <v>282</v>
      </c>
      <c r="C373">
        <v>1535.5</v>
      </c>
      <c r="E373" s="5" t="s">
        <v>30</v>
      </c>
      <c r="F373" s="5">
        <v>0</v>
      </c>
    </row>
    <row r="374" spans="1:6">
      <c r="A374" s="10">
        <v>3.9110399999999998</v>
      </c>
      <c r="B374" t="s">
        <v>283</v>
      </c>
      <c r="C374">
        <v>423.8</v>
      </c>
      <c r="E374" s="5" t="s">
        <v>30</v>
      </c>
      <c r="F374" s="5">
        <v>0</v>
      </c>
    </row>
    <row r="375" spans="1:6">
      <c r="A375" s="9">
        <v>3.9140000000000001</v>
      </c>
      <c r="B375" t="s">
        <v>284</v>
      </c>
      <c r="E375" s="5" t="s">
        <v>30</v>
      </c>
      <c r="F375" s="5">
        <v>0</v>
      </c>
    </row>
    <row r="376" spans="1:6">
      <c r="A376" s="8">
        <v>3.92</v>
      </c>
      <c r="B376" t="s">
        <v>285</v>
      </c>
      <c r="E376" s="5" t="s">
        <v>30</v>
      </c>
      <c r="F376" s="5">
        <v>0</v>
      </c>
    </row>
    <row r="377" spans="1:6">
      <c r="A377" s="8">
        <v>3.93</v>
      </c>
      <c r="B377" t="s">
        <v>286</v>
      </c>
      <c r="C377">
        <v>60.2</v>
      </c>
      <c r="E377" s="5" t="s">
        <v>30</v>
      </c>
      <c r="F377" s="5">
        <v>0</v>
      </c>
    </row>
    <row r="378" spans="1:6">
      <c r="A378" s="8">
        <v>3.94</v>
      </c>
      <c r="B378" t="s">
        <v>287</v>
      </c>
      <c r="D378">
        <v>18.5</v>
      </c>
      <c r="E378" s="5" t="s">
        <v>30</v>
      </c>
      <c r="F378" s="5">
        <v>0</v>
      </c>
    </row>
    <row r="379" spans="1:6">
      <c r="A379" s="9">
        <v>3.9409999999999998</v>
      </c>
      <c r="B379" t="s">
        <v>288</v>
      </c>
      <c r="D379">
        <v>7.4</v>
      </c>
      <c r="E379" s="5" t="s">
        <v>30</v>
      </c>
      <c r="F379" s="5">
        <v>0</v>
      </c>
    </row>
    <row r="380" spans="1:6">
      <c r="A380" s="9">
        <v>3.9420000000000002</v>
      </c>
      <c r="B380" t="s">
        <v>289</v>
      </c>
      <c r="D380">
        <v>11.1</v>
      </c>
      <c r="E380" s="5" t="s">
        <v>30</v>
      </c>
      <c r="F380" s="5">
        <v>0</v>
      </c>
    </row>
    <row r="381" spans="1:6">
      <c r="A381" s="7">
        <v>3.95</v>
      </c>
      <c r="B381" t="s">
        <v>290</v>
      </c>
      <c r="C381">
        <v>338.7</v>
      </c>
      <c r="E381" s="5" t="s">
        <v>30</v>
      </c>
      <c r="F381" s="5">
        <v>0</v>
      </c>
    </row>
    <row r="382" spans="1:6">
      <c r="A382" s="7">
        <v>3.96</v>
      </c>
      <c r="B382" t="s">
        <v>291</v>
      </c>
      <c r="E382" s="5" t="s">
        <v>30</v>
      </c>
      <c r="F382" s="5">
        <v>0</v>
      </c>
    </row>
    <row r="383" spans="1:6">
      <c r="A383" s="7">
        <v>3.97</v>
      </c>
      <c r="B383" t="s">
        <v>292</v>
      </c>
      <c r="E383" s="5" t="s">
        <v>30</v>
      </c>
      <c r="F383" s="5">
        <v>0</v>
      </c>
    </row>
    <row r="384" spans="1:6">
      <c r="A384" s="3"/>
    </row>
    <row r="385" spans="1:6">
      <c r="A385" s="1">
        <v>4</v>
      </c>
      <c r="B385" t="s">
        <v>318</v>
      </c>
      <c r="D385">
        <v>194.9</v>
      </c>
      <c r="E385" s="5" t="s">
        <v>28</v>
      </c>
      <c r="F385" s="5">
        <v>0</v>
      </c>
    </row>
    <row r="386" spans="1:6">
      <c r="A386" s="1"/>
      <c r="D386">
        <v>512.20000000000005</v>
      </c>
      <c r="E386" s="5" t="s">
        <v>29</v>
      </c>
    </row>
    <row r="387" spans="1:6">
      <c r="A387" s="1"/>
      <c r="D387">
        <v>-317.3</v>
      </c>
      <c r="E387" s="5" t="s">
        <v>30</v>
      </c>
    </row>
    <row r="388" spans="1:6">
      <c r="A388" s="7">
        <v>4.0999999999999996</v>
      </c>
      <c r="B388" t="s">
        <v>295</v>
      </c>
      <c r="D388">
        <v>384.8</v>
      </c>
      <c r="E388" s="5" t="s">
        <v>29</v>
      </c>
      <c r="F388" s="5">
        <v>0</v>
      </c>
    </row>
    <row r="389" spans="1:6">
      <c r="A389" s="1"/>
      <c r="D389">
        <v>246.1</v>
      </c>
      <c r="E389" s="5" t="s">
        <v>30</v>
      </c>
    </row>
    <row r="390" spans="1:6">
      <c r="A390" s="8">
        <v>4.13</v>
      </c>
      <c r="B390" t="s">
        <v>296</v>
      </c>
      <c r="D390">
        <v>97.8</v>
      </c>
      <c r="E390" s="5" t="s">
        <v>29</v>
      </c>
      <c r="F390" s="5">
        <v>0</v>
      </c>
    </row>
    <row r="391" spans="1:6">
      <c r="A391" s="1"/>
      <c r="D391">
        <v>76.8</v>
      </c>
      <c r="E391" s="5" t="s">
        <v>30</v>
      </c>
    </row>
    <row r="392" spans="1:6">
      <c r="A392" s="9">
        <v>4.1310000000000002</v>
      </c>
      <c r="B392" t="s">
        <v>297</v>
      </c>
      <c r="E392" s="5" t="s">
        <v>30</v>
      </c>
      <c r="F392" s="5">
        <v>0</v>
      </c>
    </row>
    <row r="393" spans="1:6">
      <c r="A393" s="9">
        <v>4.1319999999999997</v>
      </c>
      <c r="B393" t="s">
        <v>298</v>
      </c>
      <c r="D393">
        <v>34.200000000000003</v>
      </c>
      <c r="E393" s="5" t="s">
        <v>29</v>
      </c>
      <c r="F393" s="5">
        <v>0</v>
      </c>
    </row>
    <row r="394" spans="1:6">
      <c r="A394" s="1"/>
      <c r="D394">
        <v>9.3000000000000007</v>
      </c>
      <c r="E394" s="5" t="s">
        <v>30</v>
      </c>
    </row>
    <row r="395" spans="1:6">
      <c r="A395" s="9">
        <v>4.133</v>
      </c>
      <c r="B395" t="s">
        <v>299</v>
      </c>
      <c r="D395">
        <v>63.6</v>
      </c>
      <c r="E395" s="5" t="s">
        <v>29</v>
      </c>
      <c r="F395" s="5">
        <v>0</v>
      </c>
    </row>
    <row r="396" spans="1:6">
      <c r="A396" s="1"/>
      <c r="D396">
        <v>17.3</v>
      </c>
      <c r="E396" s="5" t="s">
        <v>30</v>
      </c>
    </row>
    <row r="397" spans="1:6">
      <c r="A397" s="9">
        <v>4.1340000000000003</v>
      </c>
      <c r="B397" t="s">
        <v>78</v>
      </c>
      <c r="D397">
        <v>50.2</v>
      </c>
      <c r="E397" s="5" t="s">
        <v>30</v>
      </c>
      <c r="F397" s="5">
        <v>0</v>
      </c>
    </row>
    <row r="398" spans="1:6">
      <c r="A398" s="8">
        <v>4.1399999999999997</v>
      </c>
      <c r="B398" t="s">
        <v>300</v>
      </c>
      <c r="D398">
        <v>287.10000000000002</v>
      </c>
      <c r="E398" s="5" t="s">
        <v>29</v>
      </c>
      <c r="F398" s="5">
        <v>0</v>
      </c>
    </row>
    <row r="399" spans="1:6">
      <c r="A399" s="1"/>
      <c r="D399">
        <v>169.4</v>
      </c>
      <c r="E399" s="5" t="s">
        <v>30</v>
      </c>
    </row>
    <row r="400" spans="1:6">
      <c r="A400" s="9">
        <v>4.141</v>
      </c>
      <c r="B400" t="s">
        <v>297</v>
      </c>
      <c r="E400" s="5" t="s">
        <v>30</v>
      </c>
      <c r="F400" s="5">
        <v>0</v>
      </c>
    </row>
    <row r="401" spans="1:6">
      <c r="A401" s="9">
        <v>4.1420000000000003</v>
      </c>
      <c r="B401" t="s">
        <v>298</v>
      </c>
      <c r="D401">
        <v>143.1</v>
      </c>
      <c r="E401" s="5" t="s">
        <v>29</v>
      </c>
      <c r="F401" s="5">
        <v>0</v>
      </c>
    </row>
    <row r="402" spans="1:6">
      <c r="A402" s="1"/>
      <c r="D402">
        <v>40.9</v>
      </c>
      <c r="E402" s="5" t="s">
        <v>30</v>
      </c>
    </row>
    <row r="403" spans="1:6">
      <c r="A403" s="9">
        <v>4.1429999999999998</v>
      </c>
      <c r="B403" t="s">
        <v>299</v>
      </c>
      <c r="D403">
        <v>143.9</v>
      </c>
      <c r="E403" s="5" t="s">
        <v>29</v>
      </c>
      <c r="F403" s="5">
        <v>0</v>
      </c>
    </row>
    <row r="404" spans="1:6">
      <c r="A404" s="1"/>
      <c r="D404">
        <v>41.1</v>
      </c>
      <c r="E404" s="5" t="s">
        <v>30</v>
      </c>
    </row>
    <row r="405" spans="1:6">
      <c r="A405" s="9">
        <v>4.1440000000000001</v>
      </c>
      <c r="B405" t="s">
        <v>78</v>
      </c>
      <c r="D405">
        <v>87.3</v>
      </c>
      <c r="E405" s="5" t="s">
        <v>30</v>
      </c>
      <c r="F405" s="5">
        <v>0</v>
      </c>
    </row>
    <row r="406" spans="1:6">
      <c r="A406" s="8">
        <v>4.17</v>
      </c>
      <c r="B406" t="s">
        <v>319</v>
      </c>
      <c r="E406" s="5" t="s">
        <v>30</v>
      </c>
      <c r="F406" s="5">
        <v>0</v>
      </c>
    </row>
    <row r="407" spans="1:6">
      <c r="A407" s="7">
        <v>4.2</v>
      </c>
      <c r="B407" t="s">
        <v>320</v>
      </c>
      <c r="E407" s="5" t="s">
        <v>30</v>
      </c>
      <c r="F407" s="5">
        <v>0</v>
      </c>
    </row>
    <row r="408" spans="1:6">
      <c r="A408" s="8">
        <v>4.21</v>
      </c>
      <c r="B408" t="s">
        <v>301</v>
      </c>
      <c r="E408" s="5" t="s">
        <v>30</v>
      </c>
      <c r="F408" s="5">
        <v>0</v>
      </c>
    </row>
    <row r="409" spans="1:6">
      <c r="A409" s="9">
        <v>4.2100099999999996</v>
      </c>
      <c r="B409" t="s">
        <v>302</v>
      </c>
      <c r="E409" s="5" t="s">
        <v>30</v>
      </c>
      <c r="F409" s="5">
        <v>0</v>
      </c>
    </row>
    <row r="410" spans="1:6">
      <c r="A410" s="8">
        <v>4.22</v>
      </c>
      <c r="B410" t="s">
        <v>321</v>
      </c>
      <c r="E410" s="5" t="s">
        <v>30</v>
      </c>
      <c r="F410" s="5">
        <v>0</v>
      </c>
    </row>
    <row r="411" spans="1:6">
      <c r="A411" s="8">
        <v>4.2300000000000004</v>
      </c>
      <c r="B411" t="s">
        <v>303</v>
      </c>
      <c r="E411" s="5" t="s">
        <v>30</v>
      </c>
      <c r="F411" s="5">
        <v>0</v>
      </c>
    </row>
    <row r="412" spans="1:6">
      <c r="A412" s="8">
        <v>4.24</v>
      </c>
      <c r="B412" t="s">
        <v>304</v>
      </c>
      <c r="E412" s="5" t="s">
        <v>30</v>
      </c>
      <c r="F412" s="5">
        <v>0</v>
      </c>
    </row>
    <row r="413" spans="1:6">
      <c r="A413" s="7">
        <v>4.3</v>
      </c>
      <c r="B413" t="s">
        <v>305</v>
      </c>
      <c r="D413">
        <v>127.4</v>
      </c>
      <c r="E413" s="5" t="s">
        <v>29</v>
      </c>
      <c r="F413" s="5">
        <v>0</v>
      </c>
    </row>
    <row r="414" spans="1:6">
      <c r="A414" s="1"/>
      <c r="D414">
        <v>-563.6</v>
      </c>
      <c r="E414" s="5" t="s">
        <v>30</v>
      </c>
    </row>
    <row r="415" spans="1:6">
      <c r="A415" s="8">
        <v>4.3099999999999996</v>
      </c>
      <c r="B415" t="s">
        <v>322</v>
      </c>
      <c r="D415">
        <v>-1033.5</v>
      </c>
      <c r="E415" s="5" t="s">
        <v>30</v>
      </c>
      <c r="F415" s="5">
        <v>0</v>
      </c>
    </row>
    <row r="416" spans="1:6">
      <c r="A416" s="8">
        <v>4.32</v>
      </c>
      <c r="B416" t="s">
        <v>306</v>
      </c>
      <c r="E416" s="5" t="s">
        <v>30</v>
      </c>
      <c r="F416" s="5">
        <v>0</v>
      </c>
    </row>
    <row r="417" spans="1:6">
      <c r="A417" s="9">
        <v>4.3209999999999997</v>
      </c>
      <c r="B417" t="s">
        <v>307</v>
      </c>
      <c r="E417" s="5" t="s">
        <v>30</v>
      </c>
      <c r="F417" s="5">
        <v>0</v>
      </c>
    </row>
    <row r="418" spans="1:6">
      <c r="A418" s="9">
        <v>4.3220000000000001</v>
      </c>
      <c r="B418" t="s">
        <v>308</v>
      </c>
      <c r="E418" s="5" t="s">
        <v>30</v>
      </c>
      <c r="F418" s="5">
        <v>0</v>
      </c>
    </row>
    <row r="419" spans="1:6">
      <c r="A419" s="8">
        <v>4.33</v>
      </c>
      <c r="B419" t="s">
        <v>262</v>
      </c>
      <c r="D419">
        <v>138.6</v>
      </c>
      <c r="E419" s="5" t="s">
        <v>30</v>
      </c>
      <c r="F419" s="5">
        <v>0</v>
      </c>
    </row>
    <row r="420" spans="1:6">
      <c r="A420" s="9">
        <v>4.3310000000000004</v>
      </c>
      <c r="B420" t="s">
        <v>309</v>
      </c>
      <c r="D420">
        <v>39.9</v>
      </c>
      <c r="E420" s="5" t="s">
        <v>30</v>
      </c>
      <c r="F420" s="5">
        <v>0</v>
      </c>
    </row>
    <row r="421" spans="1:6">
      <c r="A421" s="10">
        <v>4.3311000000000002</v>
      </c>
      <c r="B421" t="s">
        <v>323</v>
      </c>
      <c r="E421" s="5" t="s">
        <v>30</v>
      </c>
      <c r="F421" s="5">
        <v>0</v>
      </c>
    </row>
    <row r="422" spans="1:6">
      <c r="A422" s="10">
        <v>4.3312999999999997</v>
      </c>
      <c r="B422" t="s">
        <v>310</v>
      </c>
      <c r="E422" s="5" t="s">
        <v>30</v>
      </c>
      <c r="F422" s="5">
        <v>0</v>
      </c>
    </row>
    <row r="423" spans="1:6">
      <c r="A423" s="10">
        <v>4.3314000000000004</v>
      </c>
      <c r="B423" t="s">
        <v>311</v>
      </c>
      <c r="D423">
        <v>39.9</v>
      </c>
      <c r="E423" s="5" t="s">
        <v>30</v>
      </c>
      <c r="F423" s="5">
        <v>0</v>
      </c>
    </row>
    <row r="424" spans="1:6">
      <c r="A424" s="9">
        <v>4.3319999999999999</v>
      </c>
      <c r="B424" t="s">
        <v>312</v>
      </c>
      <c r="D424">
        <v>79.7</v>
      </c>
      <c r="E424" s="5" t="s">
        <v>30</v>
      </c>
      <c r="F424" s="5">
        <v>0</v>
      </c>
    </row>
    <row r="425" spans="1:6">
      <c r="A425" s="9">
        <v>4.3339999999999996</v>
      </c>
      <c r="B425" t="s">
        <v>313</v>
      </c>
      <c r="D425">
        <v>19</v>
      </c>
      <c r="E425" s="5" t="s">
        <v>30</v>
      </c>
      <c r="F425" s="5">
        <v>0</v>
      </c>
    </row>
    <row r="426" spans="1:6">
      <c r="A426" s="8">
        <v>4.34</v>
      </c>
      <c r="B426" t="s">
        <v>324</v>
      </c>
      <c r="D426">
        <v>27.2</v>
      </c>
      <c r="E426" s="5" t="s">
        <v>30</v>
      </c>
      <c r="F426" s="5">
        <v>0</v>
      </c>
    </row>
    <row r="427" spans="1:6">
      <c r="A427" s="9">
        <v>4.3410000000000002</v>
      </c>
      <c r="B427" t="s">
        <v>314</v>
      </c>
      <c r="D427">
        <v>18.100000000000001</v>
      </c>
      <c r="E427" s="5" t="s">
        <v>30</v>
      </c>
      <c r="F427" s="5">
        <v>0</v>
      </c>
    </row>
    <row r="428" spans="1:6">
      <c r="A428" s="9">
        <v>4.3419999999999996</v>
      </c>
      <c r="B428" t="s">
        <v>315</v>
      </c>
      <c r="D428">
        <v>9.1</v>
      </c>
      <c r="E428" s="5" t="s">
        <v>30</v>
      </c>
      <c r="F428" s="5">
        <v>0</v>
      </c>
    </row>
    <row r="429" spans="1:6">
      <c r="A429" s="8">
        <v>4.3499999999999996</v>
      </c>
      <c r="B429" t="s">
        <v>316</v>
      </c>
      <c r="D429">
        <v>37.700000000000003</v>
      </c>
      <c r="E429" s="5" t="s">
        <v>30</v>
      </c>
      <c r="F429" s="5">
        <v>0</v>
      </c>
    </row>
    <row r="430" spans="1:6">
      <c r="A430" s="8">
        <v>4.3600000000000003</v>
      </c>
      <c r="B430" t="s">
        <v>317</v>
      </c>
      <c r="D430">
        <v>127.4</v>
      </c>
      <c r="E430" s="5" t="s">
        <v>29</v>
      </c>
      <c r="F430" s="5">
        <v>0</v>
      </c>
    </row>
    <row r="431" spans="1:6">
      <c r="A431" s="1"/>
      <c r="D431">
        <v>266.2</v>
      </c>
      <c r="E431" s="5" t="s">
        <v>30</v>
      </c>
    </row>
    <row r="432" spans="1:6">
      <c r="A432" s="3"/>
    </row>
    <row r="433" spans="1:3">
      <c r="A433" s="1" t="s">
        <v>0</v>
      </c>
    </row>
    <row r="434" spans="1:3">
      <c r="A434" s="1" t="s">
        <v>1</v>
      </c>
    </row>
    <row r="435" spans="1:3">
      <c r="A435" s="2"/>
    </row>
    <row r="436" spans="1:3">
      <c r="A436" s="1" t="s">
        <v>23</v>
      </c>
      <c r="B436" t="s">
        <v>24</v>
      </c>
      <c r="C436" t="s">
        <v>25</v>
      </c>
    </row>
    <row r="437" spans="1:3">
      <c r="A437" s="1">
        <v>1.3813</v>
      </c>
      <c r="B437" t="s">
        <v>85</v>
      </c>
      <c r="C437">
        <v>212.6</v>
      </c>
    </row>
    <row r="438" spans="1:3">
      <c r="A438" s="1">
        <v>3.9110100000000001</v>
      </c>
      <c r="B438" t="s">
        <v>282</v>
      </c>
      <c r="C438">
        <v>1535.5</v>
      </c>
    </row>
    <row r="439" spans="1:3">
      <c r="A439" s="1">
        <v>3.9110399999999998</v>
      </c>
      <c r="B439" t="s">
        <v>283</v>
      </c>
      <c r="C439">
        <v>423.8</v>
      </c>
    </row>
    <row r="440" spans="1:3">
      <c r="A440" s="1">
        <v>3.9140000000000001</v>
      </c>
      <c r="B440" t="s">
        <v>284</v>
      </c>
    </row>
    <row r="441" spans="1:3">
      <c r="A441" s="1">
        <v>3.92</v>
      </c>
      <c r="B441" t="s">
        <v>285</v>
      </c>
    </row>
    <row r="442" spans="1:3">
      <c r="A442" s="1">
        <v>3.93</v>
      </c>
      <c r="B442" t="s">
        <v>286</v>
      </c>
      <c r="C442">
        <v>60.2</v>
      </c>
    </row>
    <row r="443" spans="1:3">
      <c r="A443" s="31"/>
      <c r="B443" s="27" t="s">
        <v>325</v>
      </c>
      <c r="C443" s="27"/>
    </row>
    <row r="444" spans="1:3">
      <c r="A444" s="1"/>
      <c r="B444" t="s">
        <v>326</v>
      </c>
      <c r="C444">
        <v>2232.1</v>
      </c>
    </row>
    <row r="445" spans="1:3">
      <c r="A445" s="2"/>
    </row>
    <row r="446" spans="1:3">
      <c r="A446" s="1" t="s">
        <v>2</v>
      </c>
    </row>
    <row r="447" spans="1:3">
      <c r="A447" s="1" t="s">
        <v>3</v>
      </c>
    </row>
    <row r="448" spans="1:3">
      <c r="A448" s="1" t="s">
        <v>4</v>
      </c>
    </row>
    <row r="449" spans="1:3">
      <c r="A449" s="2"/>
    </row>
    <row r="450" spans="1:3">
      <c r="A450" s="1" t="s">
        <v>5</v>
      </c>
    </row>
    <row r="451" spans="1:3">
      <c r="A451" s="1" t="s">
        <v>6</v>
      </c>
    </row>
    <row r="452" spans="1:3">
      <c r="A452" s="1" t="s">
        <v>7</v>
      </c>
    </row>
    <row r="453" spans="1:3">
      <c r="A453" s="2"/>
    </row>
    <row r="454" spans="1:3">
      <c r="A454" s="1" t="s">
        <v>23</v>
      </c>
      <c r="B454" t="s">
        <v>24</v>
      </c>
      <c r="C454" t="s">
        <v>25</v>
      </c>
    </row>
    <row r="455" spans="1:3">
      <c r="A455" s="1">
        <v>1.3813</v>
      </c>
      <c r="B455" t="s">
        <v>85</v>
      </c>
      <c r="C455">
        <v>212.6</v>
      </c>
    </row>
    <row r="456" spans="1:3">
      <c r="A456" s="1">
        <v>3.9110100000000001</v>
      </c>
      <c r="B456" t="s">
        <v>282</v>
      </c>
      <c r="C456">
        <v>1535.5</v>
      </c>
    </row>
    <row r="457" spans="1:3">
      <c r="A457" s="1">
        <v>3.9110399999999998</v>
      </c>
      <c r="B457" t="s">
        <v>283</v>
      </c>
      <c r="C457">
        <v>423.8</v>
      </c>
    </row>
    <row r="458" spans="1:3">
      <c r="A458" s="1">
        <v>3.9140000000000001</v>
      </c>
      <c r="B458" t="s">
        <v>284</v>
      </c>
    </row>
    <row r="459" spans="1:3">
      <c r="A459" s="1">
        <v>3.93</v>
      </c>
      <c r="B459" t="s">
        <v>286</v>
      </c>
      <c r="C459">
        <v>60.2</v>
      </c>
    </row>
    <row r="460" spans="1:3">
      <c r="A460" s="32">
        <v>3.95</v>
      </c>
      <c r="B460" s="33" t="s">
        <v>290</v>
      </c>
      <c r="C460" s="33">
        <v>338.7</v>
      </c>
    </row>
    <row r="461" spans="1:3">
      <c r="A461" s="31"/>
      <c r="B461" s="27" t="s">
        <v>327</v>
      </c>
      <c r="C461" s="27"/>
    </row>
    <row r="462" spans="1:3">
      <c r="A462" s="1"/>
      <c r="B462" t="s">
        <v>328</v>
      </c>
      <c r="C462">
        <v>2570.8000000000002</v>
      </c>
    </row>
    <row r="463" spans="1:3">
      <c r="A463" s="2"/>
    </row>
    <row r="464" spans="1:3">
      <c r="A464" s="1" t="s">
        <v>8</v>
      </c>
    </row>
    <row r="465" spans="1:1">
      <c r="A465" s="1" t="s">
        <v>9</v>
      </c>
    </row>
    <row r="466" spans="1:1">
      <c r="A466" s="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6"/>
  <sheetViews>
    <sheetView topLeftCell="A22" workbookViewId="0">
      <selection activeCell="A36" sqref="A36"/>
    </sheetView>
  </sheetViews>
  <sheetFormatPr defaultRowHeight="14.5"/>
  <cols>
    <col min="1" max="1" width="23.90625" style="23" customWidth="1"/>
    <col min="2" max="2" width="34.54296875" bestFit="1" customWidth="1"/>
    <col min="3" max="3" width="11.26953125" bestFit="1" customWidth="1"/>
    <col min="4" max="4" width="9.7265625" bestFit="1" customWidth="1"/>
    <col min="5" max="5" width="7.36328125" bestFit="1" customWidth="1"/>
  </cols>
  <sheetData>
    <row r="1" spans="1:4">
      <c r="C1" s="6" t="s">
        <v>334</v>
      </c>
    </row>
    <row r="2" spans="1:4" s="38" customFormat="1" ht="15.5">
      <c r="A2" s="38" t="s">
        <v>344</v>
      </c>
      <c r="B2" s="38" t="s">
        <v>345</v>
      </c>
      <c r="C2" s="39">
        <v>15060.7</v>
      </c>
      <c r="D2" s="38" t="s">
        <v>346</v>
      </c>
    </row>
    <row r="3" spans="1:4" s="38" customFormat="1" ht="15.5">
      <c r="A3" s="38" t="s">
        <v>347</v>
      </c>
      <c r="B3" s="38" t="s">
        <v>348</v>
      </c>
      <c r="C3" s="40">
        <v>186.88</v>
      </c>
      <c r="D3" s="38" t="s">
        <v>346</v>
      </c>
    </row>
    <row r="4" spans="1:4" s="38" customFormat="1" ht="15.5">
      <c r="A4" s="38" t="s">
        <v>349</v>
      </c>
      <c r="B4" s="38" t="s">
        <v>350</v>
      </c>
      <c r="C4" s="39">
        <v>171.66</v>
      </c>
      <c r="D4" s="38" t="s">
        <v>346</v>
      </c>
    </row>
    <row r="5" spans="1:4" s="38" customFormat="1" ht="15.5">
      <c r="A5" s="38" t="s">
        <v>351</v>
      </c>
      <c r="B5" s="38" t="s">
        <v>352</v>
      </c>
      <c r="C5" s="39">
        <v>21.3</v>
      </c>
      <c r="D5" s="38" t="s">
        <v>346</v>
      </c>
    </row>
    <row r="6" spans="1:4" s="38" customFormat="1" ht="15.5">
      <c r="A6" s="38" t="s">
        <v>29</v>
      </c>
      <c r="B6" s="38" t="s">
        <v>353</v>
      </c>
      <c r="C6" s="39">
        <v>15.06</v>
      </c>
      <c r="D6" s="38" t="s">
        <v>346</v>
      </c>
    </row>
    <row r="7" spans="1:4" s="38" customFormat="1" ht="15.5">
      <c r="A7" s="38" t="s">
        <v>28</v>
      </c>
      <c r="B7" s="38" t="s">
        <v>354</v>
      </c>
      <c r="C7" s="39">
        <v>7.39</v>
      </c>
      <c r="D7" s="38" t="s">
        <v>346</v>
      </c>
    </row>
    <row r="8" spans="1:4" s="38" customFormat="1" ht="15.5">
      <c r="A8" s="38" t="s">
        <v>355</v>
      </c>
      <c r="C8" s="41">
        <f>C10*C9</f>
        <v>0.50852799999999998</v>
      </c>
    </row>
    <row r="9" spans="1:4" s="38" customFormat="1" ht="15.5">
      <c r="A9" s="38" t="s">
        <v>356</v>
      </c>
      <c r="C9" s="39">
        <v>0.85899999999999999</v>
      </c>
    </row>
    <row r="10" spans="1:4" s="38" customFormat="1" ht="15.5">
      <c r="A10" s="38" t="s">
        <v>357</v>
      </c>
      <c r="C10" s="39">
        <v>0.59199999999999997</v>
      </c>
    </row>
    <row r="11" spans="1:4" s="38" customFormat="1" ht="15.5">
      <c r="A11" s="38" t="s">
        <v>358</v>
      </c>
      <c r="B11" s="38" t="s">
        <v>359</v>
      </c>
      <c r="C11" s="39">
        <f>(80+8.725*3)*1000</f>
        <v>106175</v>
      </c>
      <c r="D11" s="38" t="s">
        <v>360</v>
      </c>
    </row>
    <row r="12" spans="1:4" s="38" customFormat="1" ht="15.5">
      <c r="A12" s="38" t="s">
        <v>361</v>
      </c>
      <c r="B12" s="38" t="s">
        <v>362</v>
      </c>
      <c r="C12" s="42">
        <v>0</v>
      </c>
      <c r="D12" s="38" t="s">
        <v>360</v>
      </c>
    </row>
    <row r="13" spans="1:4" s="38" customFormat="1" ht="15.5">
      <c r="A13" s="38" t="s">
        <v>363</v>
      </c>
      <c r="B13" s="38" t="s">
        <v>364</v>
      </c>
      <c r="C13" s="43">
        <v>390</v>
      </c>
    </row>
    <row r="14" spans="1:4" s="38" customFormat="1" ht="15.5">
      <c r="A14" s="38" t="s">
        <v>365</v>
      </c>
      <c r="B14" s="38" t="s">
        <v>366</v>
      </c>
      <c r="C14" s="44">
        <v>30.39</v>
      </c>
      <c r="D14" s="38" t="s">
        <v>367</v>
      </c>
    </row>
    <row r="15" spans="1:4">
      <c r="B15" s="6"/>
    </row>
    <row r="16" spans="1:4">
      <c r="B16" s="13" t="s">
        <v>10</v>
      </c>
      <c r="C16">
        <v>15060.7</v>
      </c>
    </row>
    <row r="17" spans="1:3">
      <c r="B17" s="13" t="s">
        <v>11</v>
      </c>
      <c r="C17">
        <v>390</v>
      </c>
    </row>
    <row r="18" spans="1:3">
      <c r="B18" s="13" t="s">
        <v>13</v>
      </c>
      <c r="C18">
        <v>3.12</v>
      </c>
    </row>
    <row r="19" spans="1:3">
      <c r="B19" s="13" t="s">
        <v>14</v>
      </c>
      <c r="C19">
        <v>10563</v>
      </c>
    </row>
    <row r="20" spans="1:3">
      <c r="B20" s="13" t="s">
        <v>16</v>
      </c>
      <c r="C20">
        <v>2793</v>
      </c>
    </row>
    <row r="21" spans="1:3">
      <c r="B21" s="13" t="s">
        <v>18</v>
      </c>
      <c r="C21">
        <v>0</v>
      </c>
    </row>
    <row r="22" spans="1:3">
      <c r="B22" t="s">
        <v>12</v>
      </c>
      <c r="C22">
        <v>0</v>
      </c>
    </row>
    <row r="23" spans="1:3">
      <c r="B23" t="s">
        <v>15</v>
      </c>
      <c r="C23">
        <v>0.1</v>
      </c>
    </row>
    <row r="24" spans="1:3">
      <c r="B24" t="s">
        <v>17</v>
      </c>
      <c r="C24">
        <v>0</v>
      </c>
    </row>
    <row r="25" spans="1:3">
      <c r="A25" s="13"/>
    </row>
    <row r="26" spans="1:3">
      <c r="A26" s="13"/>
      <c r="B26" s="4" t="s">
        <v>336</v>
      </c>
    </row>
    <row r="27" spans="1:3">
      <c r="A27" s="13"/>
      <c r="B27" s="1"/>
      <c r="C27">
        <v>0</v>
      </c>
    </row>
    <row r="28" spans="1:3">
      <c r="B28" s="7" t="s">
        <v>21</v>
      </c>
      <c r="C28" s="27">
        <v>0</v>
      </c>
    </row>
    <row r="29" spans="1:3">
      <c r="B29" s="7" t="s">
        <v>22</v>
      </c>
      <c r="C29">
        <v>0</v>
      </c>
    </row>
    <row r="30" spans="1:3">
      <c r="B30" s="7" t="s">
        <v>20</v>
      </c>
    </row>
    <row r="31" spans="1:3">
      <c r="B31" s="2"/>
    </row>
    <row r="32" spans="1:3">
      <c r="B32" s="4" t="s">
        <v>335</v>
      </c>
    </row>
    <row r="33" spans="1:3">
      <c r="B33" s="7" t="s">
        <v>21</v>
      </c>
      <c r="C33">
        <v>1257</v>
      </c>
    </row>
    <row r="34" spans="1:3">
      <c r="B34" s="7" t="s">
        <v>22</v>
      </c>
      <c r="C34" s="27">
        <v>5143</v>
      </c>
    </row>
    <row r="35" spans="1:3">
      <c r="B35" s="7" t="s">
        <v>20</v>
      </c>
      <c r="C35">
        <v>6400</v>
      </c>
    </row>
    <row r="37" spans="1:3">
      <c r="B37" s="1" t="s">
        <v>337</v>
      </c>
    </row>
    <row r="38" spans="1:3">
      <c r="B38" s="7" t="s">
        <v>21</v>
      </c>
      <c r="C38">
        <v>3264</v>
      </c>
    </row>
    <row r="39" spans="1:3">
      <c r="B39" s="7" t="s">
        <v>22</v>
      </c>
      <c r="C39" s="27">
        <v>6539</v>
      </c>
    </row>
    <row r="40" spans="1:3">
      <c r="B40" s="7" t="s">
        <v>20</v>
      </c>
      <c r="C40">
        <v>9803</v>
      </c>
    </row>
    <row r="41" spans="1:3">
      <c r="B41" s="2"/>
    </row>
    <row r="42" spans="1:3">
      <c r="B42" s="4" t="s">
        <v>338</v>
      </c>
    </row>
    <row r="43" spans="1:3">
      <c r="B43" s="7" t="s">
        <v>21</v>
      </c>
      <c r="C43">
        <v>11600</v>
      </c>
    </row>
    <row r="44" spans="1:3">
      <c r="B44" s="7" t="s">
        <v>22</v>
      </c>
      <c r="C44" s="27">
        <v>34570</v>
      </c>
    </row>
    <row r="45" spans="1:3">
      <c r="B45" s="7" t="s">
        <v>20</v>
      </c>
      <c r="C45">
        <v>46170</v>
      </c>
    </row>
    <row r="47" spans="1:3">
      <c r="A47" s="5" t="s">
        <v>339</v>
      </c>
    </row>
    <row r="48" spans="1:3">
      <c r="A48" s="28" t="s">
        <v>23</v>
      </c>
      <c r="B48" s="1" t="s">
        <v>24</v>
      </c>
      <c r="C48">
        <v>386</v>
      </c>
    </row>
    <row r="49" spans="1:3">
      <c r="A49" s="28">
        <v>1</v>
      </c>
      <c r="B49" t="s">
        <v>27</v>
      </c>
      <c r="C49">
        <v>2104</v>
      </c>
    </row>
    <row r="50" spans="1:3">
      <c r="A50" s="28">
        <v>2</v>
      </c>
      <c r="B50" t="s">
        <v>107</v>
      </c>
      <c r="C50">
        <v>2898</v>
      </c>
    </row>
    <row r="51" spans="1:3">
      <c r="A51" s="28">
        <v>3</v>
      </c>
      <c r="B51" t="s">
        <v>293</v>
      </c>
      <c r="C51">
        <v>430</v>
      </c>
    </row>
    <row r="52" spans="1:3">
      <c r="A52" s="28">
        <v>4</v>
      </c>
      <c r="B52" t="s">
        <v>341</v>
      </c>
      <c r="C52" s="27">
        <v>581.70000000000005</v>
      </c>
    </row>
    <row r="53" spans="1:3">
      <c r="A53" s="28">
        <v>5</v>
      </c>
      <c r="B53" t="s">
        <v>342</v>
      </c>
      <c r="C53">
        <v>6400</v>
      </c>
    </row>
    <row r="54" spans="1:3">
      <c r="A54" s="28" t="s">
        <v>20</v>
      </c>
    </row>
    <row r="55" spans="1:3">
      <c r="A55" s="5"/>
    </row>
    <row r="56" spans="1:3">
      <c r="A56" s="5" t="s">
        <v>340</v>
      </c>
    </row>
    <row r="57" spans="1:3">
      <c r="A57" s="28" t="s">
        <v>23</v>
      </c>
      <c r="B57" t="s">
        <v>24</v>
      </c>
    </row>
    <row r="58" spans="1:3">
      <c r="A58" s="28">
        <v>1</v>
      </c>
      <c r="B58" t="s">
        <v>27</v>
      </c>
      <c r="C58">
        <v>92</v>
      </c>
    </row>
    <row r="59" spans="1:3">
      <c r="A59" s="28">
        <v>2</v>
      </c>
      <c r="B59" t="s">
        <v>107</v>
      </c>
      <c r="C59">
        <v>51</v>
      </c>
    </row>
    <row r="60" spans="1:3">
      <c r="A60" s="28">
        <v>3</v>
      </c>
      <c r="B60" t="s">
        <v>293</v>
      </c>
      <c r="C60">
        <v>479</v>
      </c>
    </row>
    <row r="61" spans="1:3">
      <c r="A61" s="28">
        <v>4</v>
      </c>
      <c r="B61" t="s">
        <v>341</v>
      </c>
      <c r="C61">
        <v>520</v>
      </c>
    </row>
    <row r="62" spans="1:3">
      <c r="A62" s="28">
        <v>5</v>
      </c>
      <c r="B62" t="s">
        <v>342</v>
      </c>
      <c r="C62" s="27">
        <v>114.3</v>
      </c>
    </row>
    <row r="63" spans="1:3">
      <c r="A63" s="28" t="s">
        <v>20</v>
      </c>
      <c r="C63">
        <v>1257</v>
      </c>
    </row>
    <row r="64" spans="1:3">
      <c r="A64" s="30"/>
    </row>
    <row r="65" spans="1:7">
      <c r="A65" s="5" t="s">
        <v>343</v>
      </c>
    </row>
    <row r="66" spans="1:7">
      <c r="A66" s="28" t="s">
        <v>23</v>
      </c>
      <c r="B66" t="s">
        <v>24</v>
      </c>
    </row>
    <row r="67" spans="1:7">
      <c r="A67" s="28">
        <v>1</v>
      </c>
      <c r="B67" t="s">
        <v>27</v>
      </c>
      <c r="C67">
        <v>6</v>
      </c>
    </row>
    <row r="68" spans="1:7">
      <c r="A68" s="28">
        <v>2</v>
      </c>
      <c r="B68" t="s">
        <v>107</v>
      </c>
      <c r="C68">
        <v>32.9</v>
      </c>
    </row>
    <row r="69" spans="1:7">
      <c r="A69" s="28">
        <v>3</v>
      </c>
      <c r="B69" t="s">
        <v>293</v>
      </c>
      <c r="C69">
        <v>45.3</v>
      </c>
    </row>
    <row r="70" spans="1:7">
      <c r="A70" s="28">
        <v>4</v>
      </c>
      <c r="B70" t="s">
        <v>341</v>
      </c>
      <c r="C70">
        <v>6.7</v>
      </c>
    </row>
    <row r="71" spans="1:7">
      <c r="A71" s="28">
        <v>5</v>
      </c>
      <c r="B71" t="s">
        <v>342</v>
      </c>
      <c r="C71" s="27">
        <v>9.1</v>
      </c>
    </row>
    <row r="72" spans="1:7">
      <c r="A72" s="28" t="s">
        <v>20</v>
      </c>
      <c r="C72">
        <v>100</v>
      </c>
    </row>
    <row r="73" spans="1:7">
      <c r="A73" s="28"/>
    </row>
    <row r="74" spans="1:7">
      <c r="A74" s="1" t="s">
        <v>23</v>
      </c>
      <c r="B74" t="s">
        <v>24</v>
      </c>
      <c r="C74" t="s">
        <v>25</v>
      </c>
      <c r="D74" s="5" t="s">
        <v>19</v>
      </c>
      <c r="E74" s="5" t="s">
        <v>235</v>
      </c>
      <c r="F74" s="5" t="s">
        <v>26</v>
      </c>
      <c r="G74" s="5"/>
    </row>
    <row r="75" spans="1:7">
      <c r="A75" s="15">
        <v>1</v>
      </c>
      <c r="B75" t="s">
        <v>27</v>
      </c>
      <c r="C75">
        <v>212.6</v>
      </c>
      <c r="D75">
        <v>385.8</v>
      </c>
      <c r="E75" s="5" t="s">
        <v>28</v>
      </c>
      <c r="F75" s="5">
        <v>0</v>
      </c>
    </row>
    <row r="76" spans="1:7">
      <c r="A76" s="15"/>
      <c r="D76">
        <v>92.5</v>
      </c>
      <c r="E76" s="5" t="s">
        <v>29</v>
      </c>
      <c r="F76" s="5"/>
    </row>
    <row r="77" spans="1:7">
      <c r="A77" s="15"/>
      <c r="D77">
        <v>293.5</v>
      </c>
      <c r="E77" s="5" t="s">
        <v>30</v>
      </c>
      <c r="F77" s="5"/>
    </row>
    <row r="78" spans="1:7">
      <c r="A78" s="17">
        <v>1.1000000000000001</v>
      </c>
      <c r="B78" t="s">
        <v>31</v>
      </c>
      <c r="D78">
        <v>73.900000000000006</v>
      </c>
      <c r="E78" s="5" t="s">
        <v>29</v>
      </c>
      <c r="F78" s="5">
        <v>0</v>
      </c>
    </row>
    <row r="79" spans="1:7">
      <c r="A79" s="15"/>
      <c r="D79">
        <v>114.8</v>
      </c>
      <c r="E79" s="5" t="s">
        <v>30</v>
      </c>
      <c r="F79" s="5"/>
    </row>
    <row r="80" spans="1:7">
      <c r="A80" s="18">
        <v>1.1100000000000001</v>
      </c>
      <c r="B80" t="s">
        <v>32</v>
      </c>
      <c r="D80">
        <v>5.9</v>
      </c>
      <c r="E80" s="5" t="s">
        <v>29</v>
      </c>
      <c r="F80" s="5">
        <v>0</v>
      </c>
    </row>
    <row r="81" spans="1:6">
      <c r="A81" s="19">
        <v>1.111</v>
      </c>
      <c r="B81" t="s">
        <v>33</v>
      </c>
      <c r="E81" s="5" t="s">
        <v>30</v>
      </c>
      <c r="F81" s="5">
        <v>0</v>
      </c>
    </row>
    <row r="82" spans="1:6">
      <c r="A82" s="19">
        <v>1.1120000000000001</v>
      </c>
      <c r="B82" t="s">
        <v>34</v>
      </c>
      <c r="E82" s="5" t="s">
        <v>30</v>
      </c>
      <c r="F82" s="5">
        <v>0</v>
      </c>
    </row>
    <row r="83" spans="1:6">
      <c r="A83" s="19">
        <v>1.113</v>
      </c>
      <c r="B83" t="s">
        <v>35</v>
      </c>
      <c r="D83">
        <v>5.9</v>
      </c>
      <c r="E83" s="5" t="s">
        <v>29</v>
      </c>
      <c r="F83" s="5">
        <v>0</v>
      </c>
    </row>
    <row r="84" spans="1:6">
      <c r="A84" s="18">
        <v>1.1200000000000001</v>
      </c>
      <c r="B84" t="s">
        <v>36</v>
      </c>
      <c r="E84" s="5" t="s">
        <v>30</v>
      </c>
      <c r="F84" s="5">
        <v>0</v>
      </c>
    </row>
    <row r="85" spans="1:6">
      <c r="A85" s="19">
        <v>1.121</v>
      </c>
      <c r="B85" t="s">
        <v>37</v>
      </c>
      <c r="E85" s="5" t="s">
        <v>30</v>
      </c>
      <c r="F85" s="5">
        <v>0</v>
      </c>
    </row>
    <row r="86" spans="1:6">
      <c r="A86" s="19">
        <v>1.1220000000000001</v>
      </c>
      <c r="B86" t="s">
        <v>38</v>
      </c>
      <c r="E86" s="5" t="s">
        <v>30</v>
      </c>
      <c r="F86" s="5">
        <v>0</v>
      </c>
    </row>
    <row r="87" spans="1:6">
      <c r="A87" s="18">
        <v>1.1299999999999999</v>
      </c>
      <c r="B87" t="s">
        <v>39</v>
      </c>
      <c r="D87">
        <v>67.900000000000006</v>
      </c>
      <c r="E87" s="5" t="s">
        <v>29</v>
      </c>
      <c r="F87" s="5">
        <v>0</v>
      </c>
    </row>
    <row r="88" spans="1:6">
      <c r="A88" s="19">
        <v>1.131</v>
      </c>
      <c r="B88" t="s">
        <v>40</v>
      </c>
      <c r="E88" s="5" t="s">
        <v>30</v>
      </c>
      <c r="F88" s="5">
        <v>0</v>
      </c>
    </row>
    <row r="89" spans="1:6">
      <c r="A89" s="19">
        <v>1.1319999999999999</v>
      </c>
      <c r="B89" t="s">
        <v>41</v>
      </c>
      <c r="D89">
        <v>67.900000000000006</v>
      </c>
      <c r="E89" s="5" t="s">
        <v>29</v>
      </c>
      <c r="F89" s="5">
        <v>0</v>
      </c>
    </row>
    <row r="90" spans="1:6">
      <c r="A90" s="20">
        <v>1.1321000000000001</v>
      </c>
      <c r="B90" t="s">
        <v>101</v>
      </c>
      <c r="D90">
        <v>60.9</v>
      </c>
      <c r="E90" s="5" t="s">
        <v>29</v>
      </c>
      <c r="F90" s="5">
        <v>0</v>
      </c>
    </row>
    <row r="91" spans="1:6">
      <c r="A91" s="20">
        <v>1.1322000000000001</v>
      </c>
      <c r="B91" t="s">
        <v>102</v>
      </c>
      <c r="D91">
        <v>7</v>
      </c>
      <c r="E91" s="5" t="s">
        <v>29</v>
      </c>
      <c r="F91" s="5">
        <v>0</v>
      </c>
    </row>
    <row r="92" spans="1:6">
      <c r="A92" s="19">
        <v>1.133</v>
      </c>
      <c r="B92" t="s">
        <v>42</v>
      </c>
      <c r="E92" s="5" t="s">
        <v>30</v>
      </c>
      <c r="F92" s="5">
        <v>0</v>
      </c>
    </row>
    <row r="93" spans="1:6">
      <c r="A93" s="18">
        <v>1.1399999999999999</v>
      </c>
      <c r="B93" t="s">
        <v>43</v>
      </c>
      <c r="E93" s="5" t="s">
        <v>30</v>
      </c>
      <c r="F93" s="5">
        <v>0</v>
      </c>
    </row>
    <row r="94" spans="1:6">
      <c r="A94" s="19">
        <v>1.141</v>
      </c>
      <c r="B94" t="s">
        <v>44</v>
      </c>
      <c r="E94" s="5" t="s">
        <v>30</v>
      </c>
      <c r="F94" s="5">
        <v>0</v>
      </c>
    </row>
    <row r="95" spans="1:6">
      <c r="A95" s="19">
        <v>1.1419999999999999</v>
      </c>
      <c r="B95" t="s">
        <v>45</v>
      </c>
      <c r="E95" s="5" t="s">
        <v>30</v>
      </c>
      <c r="F95" s="5">
        <v>0</v>
      </c>
    </row>
    <row r="96" spans="1:6">
      <c r="A96" s="19">
        <v>1.143</v>
      </c>
      <c r="B96" t="s">
        <v>46</v>
      </c>
      <c r="E96" s="5" t="s">
        <v>30</v>
      </c>
      <c r="F96" s="5">
        <v>0</v>
      </c>
    </row>
    <row r="97" spans="1:6">
      <c r="A97" s="18">
        <v>1.1499999999999999</v>
      </c>
      <c r="B97" t="s">
        <v>47</v>
      </c>
      <c r="D97">
        <v>114.8</v>
      </c>
      <c r="E97" s="5" t="s">
        <v>30</v>
      </c>
      <c r="F97" s="5">
        <v>0</v>
      </c>
    </row>
    <row r="98" spans="1:6">
      <c r="A98" s="18">
        <v>1.1599999999999999</v>
      </c>
      <c r="B98" t="s">
        <v>48</v>
      </c>
      <c r="E98" s="5" t="s">
        <v>30</v>
      </c>
      <c r="F98" s="5">
        <v>0</v>
      </c>
    </row>
    <row r="99" spans="1:6">
      <c r="A99" s="17">
        <v>1.2</v>
      </c>
      <c r="B99" t="s">
        <v>49</v>
      </c>
      <c r="E99" s="5" t="s">
        <v>30</v>
      </c>
      <c r="F99" s="5">
        <v>0</v>
      </c>
    </row>
    <row r="100" spans="1:6">
      <c r="A100" s="18">
        <v>1.21</v>
      </c>
      <c r="B100" t="s">
        <v>50</v>
      </c>
      <c r="E100" s="5" t="s">
        <v>30</v>
      </c>
      <c r="F100" s="5">
        <v>0</v>
      </c>
    </row>
    <row r="101" spans="1:6">
      <c r="A101" s="18">
        <v>1.22</v>
      </c>
      <c r="B101" t="s">
        <v>51</v>
      </c>
      <c r="E101" s="5" t="s">
        <v>30</v>
      </c>
      <c r="F101" s="5">
        <v>0</v>
      </c>
    </row>
    <row r="102" spans="1:6">
      <c r="A102" s="18">
        <v>1.23</v>
      </c>
      <c r="B102" t="s">
        <v>52</v>
      </c>
      <c r="E102" s="5" t="s">
        <v>30</v>
      </c>
      <c r="F102" s="5">
        <v>0</v>
      </c>
    </row>
    <row r="103" spans="1:6">
      <c r="A103" s="18">
        <v>1.24</v>
      </c>
      <c r="B103" t="s">
        <v>53</v>
      </c>
      <c r="E103" s="5" t="s">
        <v>30</v>
      </c>
      <c r="F103" s="5">
        <v>0</v>
      </c>
    </row>
    <row r="104" spans="1:6">
      <c r="A104" s="18">
        <v>1.25</v>
      </c>
      <c r="B104" t="s">
        <v>54</v>
      </c>
      <c r="E104" s="5" t="s">
        <v>30</v>
      </c>
      <c r="F104" s="5">
        <v>0</v>
      </c>
    </row>
    <row r="105" spans="1:6">
      <c r="A105" s="18">
        <v>1.26</v>
      </c>
      <c r="B105" t="s">
        <v>55</v>
      </c>
      <c r="E105" s="5" t="s">
        <v>30</v>
      </c>
      <c r="F105" s="5">
        <v>0</v>
      </c>
    </row>
    <row r="106" spans="1:6">
      <c r="A106" s="18">
        <v>1.27</v>
      </c>
      <c r="B106" t="s">
        <v>56</v>
      </c>
      <c r="E106" s="5" t="s">
        <v>30</v>
      </c>
      <c r="F106" s="5">
        <v>0</v>
      </c>
    </row>
    <row r="107" spans="1:6">
      <c r="A107" s="18">
        <v>1.28</v>
      </c>
      <c r="B107" t="s">
        <v>57</v>
      </c>
      <c r="E107" s="5" t="s">
        <v>30</v>
      </c>
      <c r="F107" s="5">
        <v>0</v>
      </c>
    </row>
    <row r="108" spans="1:6">
      <c r="A108" s="17">
        <v>1.3</v>
      </c>
      <c r="B108" t="s">
        <v>58</v>
      </c>
      <c r="C108">
        <v>212.6</v>
      </c>
      <c r="D108">
        <v>9.3000000000000007</v>
      </c>
      <c r="E108" s="5" t="s">
        <v>29</v>
      </c>
      <c r="F108" s="5">
        <v>0</v>
      </c>
    </row>
    <row r="109" spans="1:6">
      <c r="A109" s="15"/>
      <c r="D109">
        <v>141.4</v>
      </c>
      <c r="E109" s="5" t="s">
        <v>30</v>
      </c>
      <c r="F109" s="5"/>
    </row>
    <row r="110" spans="1:6">
      <c r="A110" s="17">
        <v>1.31</v>
      </c>
      <c r="B110" t="s">
        <v>59</v>
      </c>
      <c r="E110" s="5" t="s">
        <v>30</v>
      </c>
      <c r="F110" s="5">
        <v>0</v>
      </c>
    </row>
    <row r="111" spans="1:6">
      <c r="A111" s="18">
        <v>1.3109999999999999</v>
      </c>
      <c r="B111" t="s">
        <v>60</v>
      </c>
      <c r="E111" s="5" t="s">
        <v>30</v>
      </c>
      <c r="F111" s="5">
        <v>0</v>
      </c>
    </row>
    <row r="112" spans="1:6">
      <c r="A112" s="19">
        <v>1.3111999999999999</v>
      </c>
      <c r="B112" t="s">
        <v>103</v>
      </c>
      <c r="E112" s="5" t="s">
        <v>30</v>
      </c>
      <c r="F112" s="5">
        <v>0</v>
      </c>
    </row>
    <row r="113" spans="1:6">
      <c r="A113" s="18">
        <v>1.3120000000000001</v>
      </c>
      <c r="B113" t="s">
        <v>61</v>
      </c>
      <c r="E113" s="5" t="s">
        <v>30</v>
      </c>
      <c r="F113" s="5">
        <v>0</v>
      </c>
    </row>
    <row r="114" spans="1:6">
      <c r="A114" s="19">
        <v>1.3123</v>
      </c>
      <c r="B114" t="s">
        <v>62</v>
      </c>
      <c r="E114" s="5" t="s">
        <v>30</v>
      </c>
      <c r="F114" s="5">
        <v>0</v>
      </c>
    </row>
    <row r="115" spans="1:6">
      <c r="A115" s="17">
        <v>1.32</v>
      </c>
      <c r="B115" t="s">
        <v>63</v>
      </c>
      <c r="D115">
        <v>9.3000000000000007</v>
      </c>
      <c r="E115" s="5" t="s">
        <v>29</v>
      </c>
      <c r="F115" s="5">
        <v>0</v>
      </c>
    </row>
    <row r="116" spans="1:6">
      <c r="A116" s="18">
        <v>1.321</v>
      </c>
      <c r="B116" t="s">
        <v>64</v>
      </c>
      <c r="D116">
        <v>9.3000000000000007</v>
      </c>
      <c r="E116" s="5" t="s">
        <v>29</v>
      </c>
      <c r="F116" s="5">
        <v>0</v>
      </c>
    </row>
    <row r="117" spans="1:6">
      <c r="A117" s="19">
        <v>1.3211999999999999</v>
      </c>
      <c r="B117" t="s">
        <v>65</v>
      </c>
      <c r="D117">
        <v>9.3000000000000007</v>
      </c>
      <c r="E117" s="5" t="s">
        <v>29</v>
      </c>
      <c r="F117" s="5">
        <v>0</v>
      </c>
    </row>
    <row r="118" spans="1:6">
      <c r="A118" s="20">
        <v>1.3212010000000001</v>
      </c>
      <c r="B118" t="s">
        <v>329</v>
      </c>
      <c r="D118">
        <v>9.3000000000000007</v>
      </c>
      <c r="E118" s="5" t="s">
        <v>29</v>
      </c>
      <c r="F118" s="5">
        <v>1</v>
      </c>
    </row>
    <row r="119" spans="1:6">
      <c r="A119" s="18">
        <v>1.3220000000000001</v>
      </c>
      <c r="B119" t="s">
        <v>66</v>
      </c>
      <c r="E119" s="5" t="s">
        <v>30</v>
      </c>
      <c r="F119" s="5">
        <v>0</v>
      </c>
    </row>
    <row r="120" spans="1:6">
      <c r="A120" s="18">
        <v>1.323</v>
      </c>
      <c r="B120" t="s">
        <v>67</v>
      </c>
      <c r="E120" s="5" t="s">
        <v>30</v>
      </c>
      <c r="F120" s="5">
        <v>0</v>
      </c>
    </row>
    <row r="121" spans="1:6">
      <c r="A121" s="17">
        <v>1.33</v>
      </c>
      <c r="B121" t="s">
        <v>68</v>
      </c>
      <c r="E121" s="5" t="s">
        <v>30</v>
      </c>
      <c r="F121" s="5">
        <v>0</v>
      </c>
    </row>
    <row r="122" spans="1:6">
      <c r="A122" s="18">
        <v>1.331</v>
      </c>
      <c r="B122" t="s">
        <v>69</v>
      </c>
      <c r="E122" s="5" t="s">
        <v>30</v>
      </c>
      <c r="F122" s="5">
        <v>0</v>
      </c>
    </row>
    <row r="123" spans="1:6">
      <c r="A123" s="18">
        <v>1.3320000000000001</v>
      </c>
      <c r="B123" t="s">
        <v>70</v>
      </c>
      <c r="E123" s="5" t="s">
        <v>30</v>
      </c>
      <c r="F123" s="5">
        <v>0</v>
      </c>
    </row>
    <row r="124" spans="1:6">
      <c r="A124" s="18">
        <v>1.3340000000000001</v>
      </c>
      <c r="B124" t="s">
        <v>71</v>
      </c>
      <c r="E124" s="5" t="s">
        <v>30</v>
      </c>
      <c r="F124" s="5">
        <v>0</v>
      </c>
    </row>
    <row r="125" spans="1:6">
      <c r="A125" s="17">
        <v>1.34</v>
      </c>
      <c r="B125" t="s">
        <v>72</v>
      </c>
      <c r="E125" s="5" t="s">
        <v>30</v>
      </c>
      <c r="F125" s="5">
        <v>0</v>
      </c>
    </row>
    <row r="126" spans="1:6">
      <c r="A126" s="18">
        <v>1.3420000000000001</v>
      </c>
      <c r="B126" t="s">
        <v>105</v>
      </c>
      <c r="E126" s="5" t="s">
        <v>30</v>
      </c>
      <c r="F126" s="5">
        <v>0</v>
      </c>
    </row>
    <row r="127" spans="1:6">
      <c r="A127" s="17">
        <v>1.35</v>
      </c>
      <c r="B127" t="s">
        <v>73</v>
      </c>
      <c r="E127" s="5" t="s">
        <v>30</v>
      </c>
      <c r="F127" s="5">
        <v>0</v>
      </c>
    </row>
    <row r="128" spans="1:6">
      <c r="A128" s="18">
        <v>1.353</v>
      </c>
      <c r="B128" t="s">
        <v>74</v>
      </c>
      <c r="E128" s="5" t="s">
        <v>30</v>
      </c>
      <c r="F128" s="5">
        <v>0</v>
      </c>
    </row>
    <row r="129" spans="1:6">
      <c r="A129" s="17">
        <v>1.36</v>
      </c>
      <c r="B129" t="s">
        <v>75</v>
      </c>
      <c r="E129" s="5" t="s">
        <v>30</v>
      </c>
      <c r="F129" s="5">
        <v>0</v>
      </c>
    </row>
    <row r="130" spans="1:6">
      <c r="A130" s="18">
        <v>1.361</v>
      </c>
      <c r="B130" t="s">
        <v>76</v>
      </c>
      <c r="E130" s="5" t="s">
        <v>30</v>
      </c>
      <c r="F130" s="5">
        <v>0</v>
      </c>
    </row>
    <row r="131" spans="1:6">
      <c r="A131" s="18">
        <v>1.369</v>
      </c>
      <c r="B131" t="s">
        <v>106</v>
      </c>
      <c r="E131" s="5" t="s">
        <v>30</v>
      </c>
      <c r="F131" s="5">
        <v>0</v>
      </c>
    </row>
    <row r="132" spans="1:6">
      <c r="A132" s="17">
        <v>1.37</v>
      </c>
      <c r="B132" t="s">
        <v>77</v>
      </c>
      <c r="D132">
        <v>141.4</v>
      </c>
      <c r="E132" s="5" t="s">
        <v>30</v>
      </c>
      <c r="F132" s="5">
        <v>0</v>
      </c>
    </row>
    <row r="133" spans="1:6">
      <c r="A133" s="18">
        <v>1.3720000000000001</v>
      </c>
      <c r="B133" t="s">
        <v>78</v>
      </c>
      <c r="E133" s="5" t="s">
        <v>30</v>
      </c>
      <c r="F133" s="5">
        <v>0</v>
      </c>
    </row>
    <row r="134" spans="1:6">
      <c r="A134" s="18">
        <v>1.373</v>
      </c>
      <c r="B134" t="s">
        <v>79</v>
      </c>
      <c r="E134" s="5" t="s">
        <v>30</v>
      </c>
      <c r="F134" s="5">
        <v>0</v>
      </c>
    </row>
    <row r="135" spans="1:6">
      <c r="A135" s="18">
        <v>1.3740000000000001</v>
      </c>
      <c r="B135" t="s">
        <v>80</v>
      </c>
      <c r="D135">
        <v>141.4</v>
      </c>
      <c r="E135" s="5" t="s">
        <v>30</v>
      </c>
      <c r="F135" s="5">
        <v>0</v>
      </c>
    </row>
    <row r="136" spans="1:6">
      <c r="A136" s="17">
        <v>1.38</v>
      </c>
      <c r="B136" t="s">
        <v>81</v>
      </c>
      <c r="C136">
        <v>212.6</v>
      </c>
      <c r="E136" s="5" t="s">
        <v>30</v>
      </c>
      <c r="F136" s="5">
        <v>0</v>
      </c>
    </row>
    <row r="137" spans="1:6">
      <c r="A137" s="18">
        <v>1.381</v>
      </c>
      <c r="B137" t="s">
        <v>82</v>
      </c>
      <c r="C137">
        <v>212.6</v>
      </c>
      <c r="E137" s="5" t="s">
        <v>30</v>
      </c>
      <c r="F137" s="5">
        <v>0</v>
      </c>
    </row>
    <row r="138" spans="1:6">
      <c r="A138" s="19">
        <v>1.3811</v>
      </c>
      <c r="B138" t="s">
        <v>83</v>
      </c>
      <c r="E138" s="5" t="s">
        <v>30</v>
      </c>
      <c r="F138" s="5">
        <v>0</v>
      </c>
    </row>
    <row r="139" spans="1:6">
      <c r="A139" s="19">
        <v>1.3812</v>
      </c>
      <c r="B139" t="s">
        <v>84</v>
      </c>
      <c r="E139" s="5" t="s">
        <v>30</v>
      </c>
      <c r="F139" s="5">
        <v>0</v>
      </c>
    </row>
    <row r="140" spans="1:6">
      <c r="A140" s="19">
        <v>1.3813</v>
      </c>
      <c r="B140" t="s">
        <v>85</v>
      </c>
      <c r="C140">
        <v>212</v>
      </c>
      <c r="D140">
        <v>0.6</v>
      </c>
      <c r="E140" s="5" t="s">
        <v>30</v>
      </c>
      <c r="F140" s="5">
        <v>0</v>
      </c>
    </row>
    <row r="141" spans="1:6">
      <c r="A141" s="17">
        <v>1.39</v>
      </c>
      <c r="B141" t="s">
        <v>86</v>
      </c>
      <c r="E141" s="5" t="s">
        <v>30</v>
      </c>
      <c r="F141" s="5">
        <v>0</v>
      </c>
    </row>
    <row r="142" spans="1:6">
      <c r="A142" s="18">
        <v>1.391</v>
      </c>
      <c r="B142" t="s">
        <v>87</v>
      </c>
      <c r="E142" s="5" t="s">
        <v>30</v>
      </c>
      <c r="F142" s="5">
        <v>0</v>
      </c>
    </row>
    <row r="143" spans="1:6">
      <c r="A143" s="19">
        <v>1.3911</v>
      </c>
      <c r="B143" t="s">
        <v>88</v>
      </c>
      <c r="E143" s="5" t="s">
        <v>30</v>
      </c>
      <c r="F143" s="5">
        <v>0</v>
      </c>
    </row>
    <row r="144" spans="1:6">
      <c r="A144" s="17">
        <v>1.5</v>
      </c>
      <c r="B144" t="s">
        <v>89</v>
      </c>
      <c r="E144" s="5" t="s">
        <v>30</v>
      </c>
      <c r="F144" s="5">
        <v>0</v>
      </c>
    </row>
    <row r="145" spans="1:6">
      <c r="A145" s="19">
        <v>1.5310999999999999</v>
      </c>
      <c r="B145" t="s">
        <v>90</v>
      </c>
      <c r="E145" s="5" t="s">
        <v>30</v>
      </c>
      <c r="F145" s="5">
        <v>0</v>
      </c>
    </row>
    <row r="146" spans="1:6">
      <c r="A146" s="17">
        <v>1.6</v>
      </c>
      <c r="B146" t="s">
        <v>91</v>
      </c>
      <c r="E146" s="5" t="s">
        <v>30</v>
      </c>
      <c r="F146" s="5">
        <v>0</v>
      </c>
    </row>
    <row r="147" spans="1:6">
      <c r="A147" s="17">
        <v>1.7</v>
      </c>
      <c r="B147" t="s">
        <v>92</v>
      </c>
      <c r="D147">
        <v>9.3000000000000007</v>
      </c>
      <c r="E147" s="5" t="s">
        <v>29</v>
      </c>
      <c r="F147" s="5">
        <v>0</v>
      </c>
    </row>
    <row r="148" spans="1:6">
      <c r="A148" s="15"/>
      <c r="D148">
        <v>7.7</v>
      </c>
      <c r="E148" s="5" t="s">
        <v>30</v>
      </c>
      <c r="F148" s="5"/>
    </row>
    <row r="149" spans="1:6">
      <c r="A149" s="18">
        <v>1.71</v>
      </c>
      <c r="B149" t="s">
        <v>67</v>
      </c>
      <c r="E149" s="5" t="s">
        <v>30</v>
      </c>
      <c r="F149" s="5">
        <v>0</v>
      </c>
    </row>
    <row r="150" spans="1:6">
      <c r="A150" s="18">
        <v>1.72</v>
      </c>
      <c r="B150" t="s">
        <v>78</v>
      </c>
      <c r="D150">
        <v>9.3000000000000007</v>
      </c>
      <c r="E150" s="5" t="s">
        <v>29</v>
      </c>
      <c r="F150" s="5">
        <v>0</v>
      </c>
    </row>
    <row r="151" spans="1:6">
      <c r="A151" s="18">
        <v>1.73</v>
      </c>
      <c r="B151" t="s">
        <v>79</v>
      </c>
      <c r="E151" s="5" t="s">
        <v>30</v>
      </c>
      <c r="F151" s="5">
        <v>0</v>
      </c>
    </row>
    <row r="152" spans="1:6">
      <c r="A152" s="18">
        <v>1.74</v>
      </c>
      <c r="B152" t="s">
        <v>80</v>
      </c>
      <c r="E152" s="5" t="s">
        <v>30</v>
      </c>
      <c r="F152" s="5">
        <v>0</v>
      </c>
    </row>
    <row r="153" spans="1:6">
      <c r="A153" s="18">
        <v>1.75</v>
      </c>
      <c r="B153" t="s">
        <v>93</v>
      </c>
      <c r="D153">
        <v>7.7</v>
      </c>
      <c r="E153" s="5" t="s">
        <v>30</v>
      </c>
      <c r="F153" s="5">
        <v>0</v>
      </c>
    </row>
    <row r="154" spans="1:6">
      <c r="A154" s="17">
        <v>1.8</v>
      </c>
      <c r="B154" t="s">
        <v>94</v>
      </c>
      <c r="E154" s="5" t="s">
        <v>30</v>
      </c>
      <c r="F154" s="5">
        <v>0</v>
      </c>
    </row>
    <row r="155" spans="1:6">
      <c r="A155" s="17">
        <v>1.9</v>
      </c>
      <c r="B155" t="s">
        <v>95</v>
      </c>
      <c r="D155">
        <v>29.7</v>
      </c>
      <c r="E155" s="5" t="s">
        <v>30</v>
      </c>
      <c r="F155" s="5">
        <v>0</v>
      </c>
    </row>
    <row r="156" spans="1:6">
      <c r="A156" s="18">
        <v>1.91</v>
      </c>
      <c r="B156" t="s">
        <v>96</v>
      </c>
      <c r="D156">
        <v>7.5</v>
      </c>
      <c r="E156" s="5" t="s">
        <v>30</v>
      </c>
      <c r="F156" s="5">
        <v>0</v>
      </c>
    </row>
    <row r="157" spans="1:6">
      <c r="A157" s="18">
        <v>1.92</v>
      </c>
      <c r="B157" t="s">
        <v>97</v>
      </c>
      <c r="E157" s="5" t="s">
        <v>30</v>
      </c>
      <c r="F157" s="5">
        <v>0</v>
      </c>
    </row>
    <row r="158" spans="1:6">
      <c r="A158" s="18">
        <v>1.93</v>
      </c>
      <c r="B158" t="s">
        <v>98</v>
      </c>
      <c r="E158" s="5" t="s">
        <v>30</v>
      </c>
      <c r="F158" s="5">
        <v>0</v>
      </c>
    </row>
    <row r="159" spans="1:6">
      <c r="A159" s="18">
        <v>1.94</v>
      </c>
      <c r="B159" t="s">
        <v>99</v>
      </c>
      <c r="D159">
        <v>15</v>
      </c>
      <c r="E159" s="5" t="s">
        <v>30</v>
      </c>
      <c r="F159" s="5">
        <v>0</v>
      </c>
    </row>
    <row r="160" spans="1:6">
      <c r="A160" s="18">
        <v>1.95</v>
      </c>
      <c r="B160" t="s">
        <v>100</v>
      </c>
      <c r="D160">
        <v>7</v>
      </c>
      <c r="E160" s="5" t="s">
        <v>30</v>
      </c>
      <c r="F160" s="5">
        <v>0</v>
      </c>
    </row>
    <row r="161" spans="1:6">
      <c r="A161" s="16"/>
      <c r="E161" s="5"/>
      <c r="F161" s="5"/>
    </row>
    <row r="162" spans="1:6">
      <c r="A162" s="15" t="s">
        <v>331</v>
      </c>
      <c r="E162" s="5"/>
      <c r="F162" s="5"/>
    </row>
    <row r="163" spans="1:6">
      <c r="A163" s="15">
        <v>2</v>
      </c>
      <c r="B163" t="s">
        <v>107</v>
      </c>
      <c r="D163">
        <v>2104</v>
      </c>
      <c r="E163" s="5" t="s">
        <v>28</v>
      </c>
      <c r="F163" s="5">
        <v>0</v>
      </c>
    </row>
    <row r="164" spans="1:6">
      <c r="A164" s="17"/>
      <c r="D164">
        <v>51.5</v>
      </c>
      <c r="E164" s="5" t="s">
        <v>29</v>
      </c>
      <c r="F164" s="5"/>
    </row>
    <row r="165" spans="1:6">
      <c r="A165" s="15"/>
      <c r="D165">
        <v>2052.6</v>
      </c>
      <c r="E165" s="5" t="s">
        <v>30</v>
      </c>
      <c r="F165" s="5"/>
    </row>
    <row r="166" spans="1:6">
      <c r="A166" s="17">
        <v>2.1</v>
      </c>
      <c r="B166" t="s">
        <v>108</v>
      </c>
      <c r="D166">
        <v>51.5</v>
      </c>
      <c r="E166" s="5" t="s">
        <v>29</v>
      </c>
      <c r="F166" s="5">
        <v>0</v>
      </c>
    </row>
    <row r="167" spans="1:6">
      <c r="A167" s="15"/>
      <c r="D167">
        <v>1141.3</v>
      </c>
      <c r="E167" s="5" t="s">
        <v>30</v>
      </c>
      <c r="F167" s="5"/>
    </row>
    <row r="168" spans="1:6">
      <c r="A168" s="18">
        <v>2.11</v>
      </c>
      <c r="B168" t="s">
        <v>109</v>
      </c>
      <c r="D168">
        <v>49.2</v>
      </c>
      <c r="E168" s="5" t="s">
        <v>29</v>
      </c>
      <c r="F168" s="5">
        <v>0</v>
      </c>
    </row>
    <row r="169" spans="1:6">
      <c r="A169" s="15"/>
      <c r="D169">
        <v>284.7</v>
      </c>
      <c r="E169" s="5" t="s">
        <v>30</v>
      </c>
      <c r="F169" s="5"/>
    </row>
    <row r="170" spans="1:6">
      <c r="A170" s="19">
        <v>2.1110000000000002</v>
      </c>
      <c r="B170" t="s">
        <v>110</v>
      </c>
      <c r="D170">
        <v>44.5</v>
      </c>
      <c r="E170" s="5" t="s">
        <v>29</v>
      </c>
      <c r="F170" s="5">
        <v>0</v>
      </c>
    </row>
    <row r="171" spans="1:6">
      <c r="A171" s="15"/>
      <c r="D171">
        <v>250.8</v>
      </c>
      <c r="E171" s="5" t="s">
        <v>30</v>
      </c>
      <c r="F171" s="5"/>
    </row>
    <row r="172" spans="1:6">
      <c r="A172" s="20">
        <v>2.1111</v>
      </c>
      <c r="B172" t="s">
        <v>111</v>
      </c>
      <c r="D172">
        <v>44.5</v>
      </c>
      <c r="E172" s="5" t="s">
        <v>29</v>
      </c>
      <c r="F172" s="5">
        <v>0</v>
      </c>
    </row>
    <row r="173" spans="1:6">
      <c r="A173" s="15"/>
      <c r="D173">
        <v>250.8</v>
      </c>
      <c r="E173" s="5" t="s">
        <v>30</v>
      </c>
      <c r="F173" s="5"/>
    </row>
    <row r="174" spans="1:6">
      <c r="A174" s="21">
        <v>2.1111100999999999</v>
      </c>
      <c r="B174" t="s">
        <v>177</v>
      </c>
      <c r="D174">
        <v>28.3</v>
      </c>
      <c r="E174" s="5" t="s">
        <v>29</v>
      </c>
      <c r="F174" s="5">
        <v>1</v>
      </c>
    </row>
    <row r="175" spans="1:6">
      <c r="A175" s="21">
        <v>2.1111103999999998</v>
      </c>
      <c r="B175" t="s">
        <v>178</v>
      </c>
      <c r="D175">
        <v>16.3</v>
      </c>
      <c r="E175" s="5" t="s">
        <v>29</v>
      </c>
      <c r="F175" s="5">
        <v>1</v>
      </c>
    </row>
    <row r="176" spans="1:6">
      <c r="A176" s="21">
        <v>2.1111206</v>
      </c>
      <c r="B176" t="s">
        <v>179</v>
      </c>
      <c r="D176">
        <v>13.9</v>
      </c>
      <c r="E176" s="5" t="s">
        <v>30</v>
      </c>
      <c r="F176" s="5">
        <v>1</v>
      </c>
    </row>
    <row r="177" spans="1:6">
      <c r="A177" s="22">
        <v>2.1111230000000001</v>
      </c>
      <c r="B177" t="s">
        <v>180</v>
      </c>
      <c r="D177">
        <v>44.6</v>
      </c>
      <c r="E177" t="s">
        <v>30</v>
      </c>
      <c r="F177">
        <v>4</v>
      </c>
    </row>
    <row r="178" spans="1:6">
      <c r="A178" s="21">
        <v>2.1111301999999998</v>
      </c>
      <c r="B178" t="s">
        <v>181</v>
      </c>
      <c r="D178">
        <v>192.3</v>
      </c>
      <c r="E178" t="s">
        <v>30</v>
      </c>
      <c r="F178">
        <v>18</v>
      </c>
    </row>
    <row r="179" spans="1:6">
      <c r="A179" s="20">
        <v>2.1114000000000002</v>
      </c>
      <c r="B179" t="s">
        <v>112</v>
      </c>
      <c r="E179" t="s">
        <v>30</v>
      </c>
      <c r="F179">
        <v>0</v>
      </c>
    </row>
    <row r="180" spans="1:6">
      <c r="A180" s="20">
        <v>2.1114999999999999</v>
      </c>
      <c r="B180" t="s">
        <v>113</v>
      </c>
      <c r="E180" t="s">
        <v>30</v>
      </c>
      <c r="F180">
        <v>0</v>
      </c>
    </row>
    <row r="181" spans="1:6">
      <c r="A181" s="19">
        <v>2.1120000000000001</v>
      </c>
      <c r="B181" t="s">
        <v>114</v>
      </c>
      <c r="D181">
        <v>4.5</v>
      </c>
      <c r="E181" t="s">
        <v>29</v>
      </c>
      <c r="F181">
        <v>0</v>
      </c>
    </row>
    <row r="182" spans="1:6">
      <c r="A182" s="15"/>
      <c r="D182">
        <v>33.700000000000003</v>
      </c>
      <c r="E182" t="s">
        <v>30</v>
      </c>
    </row>
    <row r="183" spans="1:6">
      <c r="A183" s="20">
        <v>2.1120999999999999</v>
      </c>
      <c r="B183" t="s">
        <v>111</v>
      </c>
      <c r="D183">
        <v>4.5</v>
      </c>
      <c r="E183" t="s">
        <v>29</v>
      </c>
      <c r="F183">
        <v>0</v>
      </c>
    </row>
    <row r="184" spans="1:6">
      <c r="A184" s="15"/>
      <c r="D184">
        <v>33.700000000000003</v>
      </c>
      <c r="E184" t="s">
        <v>30</v>
      </c>
    </row>
    <row r="185" spans="1:6">
      <c r="A185" s="21">
        <v>2.1121101000000002</v>
      </c>
      <c r="B185" t="s">
        <v>182</v>
      </c>
      <c r="D185">
        <v>4.5</v>
      </c>
      <c r="E185" t="s">
        <v>29</v>
      </c>
      <c r="F185">
        <v>1</v>
      </c>
    </row>
    <row r="186" spans="1:6">
      <c r="A186" s="21">
        <v>2.1121200999999998</v>
      </c>
      <c r="B186" t="s">
        <v>184</v>
      </c>
      <c r="D186">
        <v>2.7</v>
      </c>
      <c r="E186" t="s">
        <v>30</v>
      </c>
      <c r="F186">
        <v>1</v>
      </c>
    </row>
    <row r="187" spans="1:6">
      <c r="A187" s="21">
        <v>2.1121203</v>
      </c>
      <c r="B187" t="s">
        <v>183</v>
      </c>
      <c r="D187">
        <v>4.2</v>
      </c>
      <c r="E187" t="s">
        <v>30</v>
      </c>
      <c r="F187">
        <v>2</v>
      </c>
    </row>
    <row r="188" spans="1:6">
      <c r="A188" s="21">
        <v>2.1121303</v>
      </c>
      <c r="B188" t="s">
        <v>185</v>
      </c>
      <c r="D188">
        <v>26.8</v>
      </c>
      <c r="E188" t="s">
        <v>30</v>
      </c>
      <c r="F188">
        <v>3</v>
      </c>
    </row>
    <row r="189" spans="1:6">
      <c r="A189" s="20">
        <v>2.1124000000000001</v>
      </c>
      <c r="B189" t="s">
        <v>112</v>
      </c>
      <c r="E189" t="s">
        <v>30</v>
      </c>
      <c r="F189">
        <v>0</v>
      </c>
    </row>
    <row r="190" spans="1:6">
      <c r="A190" s="20">
        <v>2.1124999999999998</v>
      </c>
      <c r="B190" t="s">
        <v>113</v>
      </c>
      <c r="E190" t="s">
        <v>30</v>
      </c>
      <c r="F190">
        <v>0</v>
      </c>
    </row>
    <row r="191" spans="1:6">
      <c r="A191" s="18">
        <v>2.12</v>
      </c>
      <c r="B191" t="s">
        <v>115</v>
      </c>
      <c r="D191">
        <v>116.5</v>
      </c>
      <c r="E191" t="s">
        <v>30</v>
      </c>
      <c r="F191">
        <v>0</v>
      </c>
    </row>
    <row r="192" spans="1:6">
      <c r="A192" s="19">
        <v>2.121</v>
      </c>
      <c r="B192" t="s">
        <v>110</v>
      </c>
      <c r="D192">
        <v>89.4</v>
      </c>
      <c r="E192" t="s">
        <v>30</v>
      </c>
      <c r="F192">
        <v>0</v>
      </c>
    </row>
    <row r="193" spans="1:6">
      <c r="A193" s="20">
        <v>2.1211000000000002</v>
      </c>
      <c r="B193" t="s">
        <v>116</v>
      </c>
      <c r="D193">
        <v>89.4</v>
      </c>
      <c r="E193" t="s">
        <v>30</v>
      </c>
      <c r="F193">
        <v>3</v>
      </c>
    </row>
    <row r="194" spans="1:6">
      <c r="A194" s="19">
        <v>2.1219999999999999</v>
      </c>
      <c r="B194" t="s">
        <v>114</v>
      </c>
      <c r="D194">
        <v>27</v>
      </c>
      <c r="E194" t="s">
        <v>30</v>
      </c>
      <c r="F194">
        <v>0</v>
      </c>
    </row>
    <row r="195" spans="1:6">
      <c r="A195" s="20">
        <v>2.1221000000000001</v>
      </c>
      <c r="B195" t="s">
        <v>116</v>
      </c>
      <c r="D195">
        <v>27</v>
      </c>
      <c r="E195" t="s">
        <v>30</v>
      </c>
      <c r="F195">
        <v>3</v>
      </c>
    </row>
    <row r="196" spans="1:6">
      <c r="A196" s="18">
        <v>2.13</v>
      </c>
      <c r="B196" t="s">
        <v>117</v>
      </c>
      <c r="D196">
        <v>713.2</v>
      </c>
      <c r="E196" t="s">
        <v>30</v>
      </c>
      <c r="F196">
        <v>0</v>
      </c>
    </row>
    <row r="197" spans="1:6">
      <c r="A197" s="19">
        <v>2.1309999999999998</v>
      </c>
      <c r="B197" t="s">
        <v>110</v>
      </c>
      <c r="D197">
        <v>567</v>
      </c>
      <c r="E197" t="s">
        <v>30</v>
      </c>
      <c r="F197">
        <v>0</v>
      </c>
    </row>
    <row r="198" spans="1:6">
      <c r="A198" s="20">
        <v>2.1311</v>
      </c>
      <c r="B198" t="s">
        <v>118</v>
      </c>
      <c r="D198">
        <v>567</v>
      </c>
      <c r="E198" t="s">
        <v>30</v>
      </c>
      <c r="F198">
        <v>0</v>
      </c>
    </row>
    <row r="199" spans="1:6">
      <c r="A199" s="20">
        <v>2.1311</v>
      </c>
      <c r="B199" t="s">
        <v>330</v>
      </c>
      <c r="D199">
        <v>567</v>
      </c>
      <c r="E199" t="s">
        <v>30</v>
      </c>
      <c r="F199">
        <v>13</v>
      </c>
    </row>
    <row r="200" spans="1:6">
      <c r="A200" s="19">
        <v>2.1320000000000001</v>
      </c>
      <c r="B200" t="s">
        <v>114</v>
      </c>
      <c r="D200">
        <v>117.2</v>
      </c>
      <c r="E200" t="s">
        <v>30</v>
      </c>
      <c r="F200">
        <v>0</v>
      </c>
    </row>
    <row r="201" spans="1:6">
      <c r="A201" s="20">
        <v>2.1320999999999999</v>
      </c>
      <c r="B201" t="s">
        <v>118</v>
      </c>
      <c r="D201">
        <v>117.2</v>
      </c>
      <c r="E201" t="s">
        <v>30</v>
      </c>
      <c r="F201">
        <v>0</v>
      </c>
    </row>
    <row r="202" spans="1:6">
      <c r="A202" s="20">
        <v>2.1320999999999999</v>
      </c>
      <c r="B202" t="s">
        <v>114</v>
      </c>
      <c r="D202">
        <v>117.2</v>
      </c>
      <c r="E202" t="s">
        <v>30</v>
      </c>
      <c r="F202">
        <v>13</v>
      </c>
    </row>
    <row r="203" spans="1:6">
      <c r="A203" s="19">
        <v>2.133</v>
      </c>
      <c r="B203" t="s">
        <v>121</v>
      </c>
      <c r="D203">
        <v>29.1</v>
      </c>
      <c r="E203" t="s">
        <v>30</v>
      </c>
      <c r="F203">
        <v>0</v>
      </c>
    </row>
    <row r="204" spans="1:6">
      <c r="A204" s="20">
        <v>2.1331000000000002</v>
      </c>
      <c r="B204" t="s">
        <v>186</v>
      </c>
      <c r="D204">
        <v>14.5</v>
      </c>
      <c r="E204" t="s">
        <v>30</v>
      </c>
      <c r="F204">
        <v>0</v>
      </c>
    </row>
    <row r="205" spans="1:6">
      <c r="A205" s="20">
        <v>2.1332</v>
      </c>
      <c r="B205" t="s">
        <v>187</v>
      </c>
      <c r="D205">
        <v>14.5</v>
      </c>
      <c r="E205" t="s">
        <v>30</v>
      </c>
      <c r="F205">
        <v>0</v>
      </c>
    </row>
    <row r="206" spans="1:6">
      <c r="A206" s="20">
        <v>2.1335999999999999</v>
      </c>
      <c r="B206" t="s">
        <v>188</v>
      </c>
      <c r="E206" t="s">
        <v>30</v>
      </c>
      <c r="F206">
        <v>0</v>
      </c>
    </row>
    <row r="207" spans="1:6">
      <c r="A207" s="18">
        <v>2.14</v>
      </c>
      <c r="B207" t="s">
        <v>122</v>
      </c>
      <c r="D207">
        <v>2.2000000000000002</v>
      </c>
      <c r="E207" t="s">
        <v>29</v>
      </c>
      <c r="F207">
        <v>0</v>
      </c>
    </row>
    <row r="208" spans="1:6">
      <c r="A208" s="17"/>
      <c r="D208">
        <v>10.1</v>
      </c>
      <c r="E208" t="s">
        <v>30</v>
      </c>
    </row>
    <row r="209" spans="1:6">
      <c r="A209" s="19">
        <v>2.141</v>
      </c>
      <c r="B209" t="s">
        <v>189</v>
      </c>
      <c r="D209">
        <v>5.5</v>
      </c>
      <c r="E209" t="s">
        <v>30</v>
      </c>
      <c r="F209">
        <v>1</v>
      </c>
    </row>
    <row r="210" spans="1:6">
      <c r="A210" s="19">
        <v>2.1419999999999999</v>
      </c>
      <c r="B210" t="s">
        <v>190</v>
      </c>
      <c r="D210">
        <v>2.2000000000000002</v>
      </c>
      <c r="E210" t="s">
        <v>29</v>
      </c>
      <c r="F210">
        <v>1</v>
      </c>
    </row>
    <row r="211" spans="1:6">
      <c r="A211" s="19">
        <v>2.1429999999999998</v>
      </c>
      <c r="B211" t="s">
        <v>191</v>
      </c>
      <c r="D211">
        <v>2.2000000000000002</v>
      </c>
      <c r="E211" t="s">
        <v>30</v>
      </c>
      <c r="F211">
        <v>1</v>
      </c>
    </row>
    <row r="212" spans="1:6">
      <c r="A212" s="19">
        <v>2.1440000000000001</v>
      </c>
      <c r="B212" t="s">
        <v>192</v>
      </c>
      <c r="D212">
        <v>2.2000000000000002</v>
      </c>
      <c r="E212" t="s">
        <v>30</v>
      </c>
      <c r="F212">
        <v>1</v>
      </c>
    </row>
    <row r="213" spans="1:6">
      <c r="A213" s="18">
        <v>2.15</v>
      </c>
      <c r="B213" t="s">
        <v>123</v>
      </c>
      <c r="D213">
        <v>13.5</v>
      </c>
      <c r="E213" t="s">
        <v>30</v>
      </c>
      <c r="F213">
        <v>0</v>
      </c>
    </row>
    <row r="214" spans="1:6">
      <c r="A214" s="19">
        <v>2.1509999999999998</v>
      </c>
      <c r="B214" t="s">
        <v>124</v>
      </c>
      <c r="D214">
        <v>7.2</v>
      </c>
      <c r="E214" t="s">
        <v>30</v>
      </c>
      <c r="F214">
        <v>0</v>
      </c>
    </row>
    <row r="215" spans="1:6">
      <c r="A215" s="20">
        <v>2.1511</v>
      </c>
      <c r="B215" t="s">
        <v>193</v>
      </c>
      <c r="D215">
        <v>7.2</v>
      </c>
      <c r="E215" t="s">
        <v>30</v>
      </c>
      <c r="F215">
        <v>0</v>
      </c>
    </row>
    <row r="216" spans="1:6">
      <c r="A216" s="19">
        <v>2.1520000000000001</v>
      </c>
      <c r="B216" t="s">
        <v>125</v>
      </c>
      <c r="D216">
        <v>1.9</v>
      </c>
      <c r="E216" t="s">
        <v>30</v>
      </c>
      <c r="F216">
        <v>0</v>
      </c>
    </row>
    <row r="217" spans="1:6">
      <c r="A217" s="20">
        <v>2.1520999999999999</v>
      </c>
      <c r="B217" t="s">
        <v>194</v>
      </c>
      <c r="D217">
        <v>1.9</v>
      </c>
      <c r="E217" t="s">
        <v>30</v>
      </c>
      <c r="F217">
        <v>0</v>
      </c>
    </row>
    <row r="218" spans="1:6">
      <c r="A218" s="19">
        <v>2.153</v>
      </c>
      <c r="B218" t="s">
        <v>126</v>
      </c>
      <c r="D218">
        <v>4.3</v>
      </c>
      <c r="E218" t="s">
        <v>30</v>
      </c>
      <c r="F218">
        <v>0</v>
      </c>
    </row>
    <row r="219" spans="1:6">
      <c r="A219" s="20">
        <v>2.1532</v>
      </c>
      <c r="B219" t="s">
        <v>195</v>
      </c>
      <c r="D219">
        <v>4.3</v>
      </c>
      <c r="E219" t="s">
        <v>30</v>
      </c>
      <c r="F219">
        <v>0</v>
      </c>
    </row>
    <row r="220" spans="1:6">
      <c r="A220" s="19">
        <v>2.1539999999999999</v>
      </c>
      <c r="B220" t="s">
        <v>127</v>
      </c>
      <c r="E220" t="s">
        <v>30</v>
      </c>
      <c r="F220">
        <v>0</v>
      </c>
    </row>
    <row r="221" spans="1:6">
      <c r="A221" s="18">
        <v>2.16</v>
      </c>
      <c r="B221" t="s">
        <v>128</v>
      </c>
      <c r="D221">
        <v>3.2</v>
      </c>
      <c r="E221" t="s">
        <v>30</v>
      </c>
      <c r="F221">
        <v>0</v>
      </c>
    </row>
    <row r="222" spans="1:6">
      <c r="A222" s="19">
        <v>2.1619999999999999</v>
      </c>
      <c r="B222" t="s">
        <v>196</v>
      </c>
      <c r="D222">
        <v>3.2</v>
      </c>
      <c r="E222" t="s">
        <v>30</v>
      </c>
      <c r="F222">
        <v>0</v>
      </c>
    </row>
    <row r="223" spans="1:6">
      <c r="A223" s="17">
        <v>2.2000000000000002</v>
      </c>
      <c r="B223" t="s">
        <v>129</v>
      </c>
      <c r="D223">
        <v>529.6</v>
      </c>
      <c r="E223" t="s">
        <v>30</v>
      </c>
      <c r="F223">
        <v>0</v>
      </c>
    </row>
    <row r="224" spans="1:6">
      <c r="A224" s="18">
        <v>2.21</v>
      </c>
      <c r="B224" t="s">
        <v>130</v>
      </c>
      <c r="D224">
        <v>300.8</v>
      </c>
      <c r="E224" t="s">
        <v>30</v>
      </c>
      <c r="F224">
        <v>0</v>
      </c>
    </row>
    <row r="225" spans="1:6">
      <c r="A225" s="19">
        <v>2.2109999999999999</v>
      </c>
      <c r="B225" t="s">
        <v>131</v>
      </c>
      <c r="D225">
        <v>81.3</v>
      </c>
      <c r="E225" t="s">
        <v>30</v>
      </c>
      <c r="F225">
        <v>0</v>
      </c>
    </row>
    <row r="226" spans="1:6">
      <c r="A226" s="20">
        <v>2.2111000000000001</v>
      </c>
      <c r="B226" t="s">
        <v>197</v>
      </c>
      <c r="D226">
        <v>81.3</v>
      </c>
      <c r="E226" t="s">
        <v>30</v>
      </c>
      <c r="F226">
        <v>0</v>
      </c>
    </row>
    <row r="227" spans="1:6">
      <c r="A227" s="19">
        <v>2.2120000000000002</v>
      </c>
      <c r="B227" t="s">
        <v>132</v>
      </c>
      <c r="D227">
        <v>69.7</v>
      </c>
      <c r="E227" t="s">
        <v>30</v>
      </c>
      <c r="F227">
        <v>0</v>
      </c>
    </row>
    <row r="228" spans="1:6">
      <c r="A228" s="20">
        <v>2.2121</v>
      </c>
      <c r="B228" t="s">
        <v>198</v>
      </c>
      <c r="D228">
        <v>69.7</v>
      </c>
      <c r="E228" t="s">
        <v>30</v>
      </c>
      <c r="F228">
        <v>0</v>
      </c>
    </row>
    <row r="229" spans="1:6">
      <c r="A229" s="19">
        <v>2.2130000000000001</v>
      </c>
      <c r="B229" t="s">
        <v>133</v>
      </c>
      <c r="D229">
        <v>138.1</v>
      </c>
      <c r="E229" t="s">
        <v>30</v>
      </c>
      <c r="F229">
        <v>0</v>
      </c>
    </row>
    <row r="230" spans="1:6">
      <c r="A230" s="20">
        <v>2.2130999999999998</v>
      </c>
      <c r="B230" t="s">
        <v>199</v>
      </c>
      <c r="D230">
        <v>20.7</v>
      </c>
      <c r="E230" t="s">
        <v>30</v>
      </c>
      <c r="F230">
        <v>0</v>
      </c>
    </row>
    <row r="231" spans="1:6">
      <c r="A231" s="20">
        <v>2.2132999999999998</v>
      </c>
      <c r="B231" t="s">
        <v>200</v>
      </c>
      <c r="D231">
        <v>117.5</v>
      </c>
      <c r="E231" t="s">
        <v>30</v>
      </c>
      <c r="F231">
        <v>0</v>
      </c>
    </row>
    <row r="232" spans="1:6">
      <c r="A232" s="19">
        <v>2.214</v>
      </c>
      <c r="B232" t="s">
        <v>134</v>
      </c>
      <c r="D232">
        <v>11.6</v>
      </c>
      <c r="E232" t="s">
        <v>30</v>
      </c>
      <c r="F232">
        <v>0</v>
      </c>
    </row>
    <row r="233" spans="1:6">
      <c r="A233" s="20">
        <v>2.2141000000000002</v>
      </c>
      <c r="B233" t="s">
        <v>201</v>
      </c>
      <c r="D233">
        <v>11.6</v>
      </c>
      <c r="E233" t="s">
        <v>30</v>
      </c>
      <c r="F233">
        <v>0</v>
      </c>
    </row>
    <row r="234" spans="1:6">
      <c r="A234" s="19">
        <v>2.2149999999999999</v>
      </c>
      <c r="B234" t="s">
        <v>113</v>
      </c>
      <c r="E234" t="s">
        <v>30</v>
      </c>
      <c r="F234">
        <v>0</v>
      </c>
    </row>
    <row r="235" spans="1:6">
      <c r="A235" s="18">
        <v>2.2200000000000002</v>
      </c>
      <c r="B235" t="s">
        <v>135</v>
      </c>
      <c r="D235">
        <v>124.9</v>
      </c>
      <c r="E235" t="s">
        <v>30</v>
      </c>
      <c r="F235">
        <v>0</v>
      </c>
    </row>
    <row r="236" spans="1:6">
      <c r="A236" s="19">
        <v>2.2210000000000001</v>
      </c>
      <c r="B236" t="s">
        <v>136</v>
      </c>
      <c r="E236" t="s">
        <v>30</v>
      </c>
      <c r="F236">
        <v>0</v>
      </c>
    </row>
    <row r="237" spans="1:6">
      <c r="A237" s="19">
        <v>2.222</v>
      </c>
      <c r="B237" t="s">
        <v>137</v>
      </c>
      <c r="D237">
        <v>96.8</v>
      </c>
      <c r="E237" t="s">
        <v>30</v>
      </c>
      <c r="F237">
        <v>0</v>
      </c>
    </row>
    <row r="238" spans="1:6">
      <c r="A238" s="20">
        <v>2.2221000000000002</v>
      </c>
      <c r="B238" t="s">
        <v>202</v>
      </c>
      <c r="D238">
        <v>10.6</v>
      </c>
      <c r="E238" t="s">
        <v>30</v>
      </c>
      <c r="F238">
        <v>0</v>
      </c>
    </row>
    <row r="239" spans="1:6">
      <c r="A239" s="20">
        <v>2.2222</v>
      </c>
      <c r="B239" t="s">
        <v>203</v>
      </c>
      <c r="D239">
        <v>12.1</v>
      </c>
      <c r="E239" t="s">
        <v>30</v>
      </c>
      <c r="F239">
        <v>0</v>
      </c>
    </row>
    <row r="240" spans="1:6">
      <c r="A240" s="20">
        <v>2.2223000000000002</v>
      </c>
      <c r="B240" t="s">
        <v>204</v>
      </c>
      <c r="D240">
        <v>9.1</v>
      </c>
      <c r="E240" t="s">
        <v>30</v>
      </c>
      <c r="F240">
        <v>0</v>
      </c>
    </row>
    <row r="241" spans="1:6">
      <c r="A241" s="20">
        <v>2.2223999999999999</v>
      </c>
      <c r="B241" t="s">
        <v>205</v>
      </c>
      <c r="D241">
        <v>64.900000000000006</v>
      </c>
      <c r="E241" t="s">
        <v>30</v>
      </c>
      <c r="F241">
        <v>0</v>
      </c>
    </row>
    <row r="242" spans="1:6">
      <c r="A242" s="19">
        <v>2.2229999999999999</v>
      </c>
      <c r="B242" t="s">
        <v>138</v>
      </c>
      <c r="D242">
        <v>7.5</v>
      </c>
      <c r="E242" t="s">
        <v>30</v>
      </c>
      <c r="F242">
        <v>0</v>
      </c>
    </row>
    <row r="243" spans="1:6">
      <c r="A243" s="20">
        <v>2.2233000000000001</v>
      </c>
      <c r="B243" t="s">
        <v>206</v>
      </c>
      <c r="D243">
        <v>7.5</v>
      </c>
      <c r="E243" t="s">
        <v>30</v>
      </c>
      <c r="F243">
        <v>0</v>
      </c>
    </row>
    <row r="244" spans="1:6">
      <c r="A244" s="19">
        <v>2.2240000000000002</v>
      </c>
      <c r="B244" t="s">
        <v>139</v>
      </c>
      <c r="D244">
        <v>20.3</v>
      </c>
      <c r="E244" t="s">
        <v>30</v>
      </c>
      <c r="F244">
        <v>0</v>
      </c>
    </row>
    <row r="245" spans="1:6">
      <c r="A245" s="20">
        <v>2.2242999999999999</v>
      </c>
      <c r="B245" t="s">
        <v>207</v>
      </c>
      <c r="D245">
        <v>20.3</v>
      </c>
      <c r="E245" t="s">
        <v>30</v>
      </c>
      <c r="F245">
        <v>0</v>
      </c>
    </row>
    <row r="246" spans="1:6">
      <c r="A246" s="19">
        <v>2.2250000000000001</v>
      </c>
      <c r="B246" t="s">
        <v>140</v>
      </c>
      <c r="E246" t="s">
        <v>30</v>
      </c>
      <c r="F246">
        <v>0</v>
      </c>
    </row>
    <row r="247" spans="1:6">
      <c r="A247" s="19">
        <v>2.226</v>
      </c>
      <c r="B247" t="s">
        <v>141</v>
      </c>
      <c r="E247" t="s">
        <v>30</v>
      </c>
      <c r="F247">
        <v>0</v>
      </c>
    </row>
    <row r="248" spans="1:6">
      <c r="A248" s="18">
        <v>2.23</v>
      </c>
      <c r="B248" t="s">
        <v>142</v>
      </c>
      <c r="D248">
        <v>103.9</v>
      </c>
      <c r="E248" t="s">
        <v>30</v>
      </c>
      <c r="F248">
        <v>0</v>
      </c>
    </row>
    <row r="249" spans="1:6">
      <c r="A249" s="19">
        <v>2.2309999999999999</v>
      </c>
      <c r="B249" t="s">
        <v>143</v>
      </c>
      <c r="D249">
        <v>23.6</v>
      </c>
      <c r="E249" t="s">
        <v>30</v>
      </c>
      <c r="F249">
        <v>0</v>
      </c>
    </row>
    <row r="250" spans="1:6">
      <c r="A250" s="19">
        <v>2.2320000000000002</v>
      </c>
      <c r="B250" t="s">
        <v>144</v>
      </c>
      <c r="D250">
        <v>23.1</v>
      </c>
      <c r="E250" t="s">
        <v>30</v>
      </c>
      <c r="F250">
        <v>0</v>
      </c>
    </row>
    <row r="251" spans="1:6">
      <c r="A251" s="19">
        <v>2.2330000000000001</v>
      </c>
      <c r="B251" t="s">
        <v>145</v>
      </c>
      <c r="D251">
        <v>49.6</v>
      </c>
      <c r="E251" t="s">
        <v>30</v>
      </c>
      <c r="F251">
        <v>0</v>
      </c>
    </row>
    <row r="252" spans="1:6">
      <c r="A252" s="19">
        <v>2.234</v>
      </c>
      <c r="B252" t="s">
        <v>146</v>
      </c>
      <c r="D252">
        <v>7.5</v>
      </c>
      <c r="E252" t="s">
        <v>30</v>
      </c>
      <c r="F252">
        <v>0</v>
      </c>
    </row>
    <row r="253" spans="1:6">
      <c r="A253" s="20">
        <v>2.2341000000000002</v>
      </c>
      <c r="B253" t="s">
        <v>208</v>
      </c>
      <c r="D253">
        <v>7.5</v>
      </c>
      <c r="E253" t="s">
        <v>30</v>
      </c>
      <c r="F253">
        <v>0</v>
      </c>
    </row>
    <row r="254" spans="1:6">
      <c r="A254" s="17">
        <v>2.2999999999999998</v>
      </c>
      <c r="B254" t="s">
        <v>147</v>
      </c>
      <c r="D254">
        <v>76.5</v>
      </c>
      <c r="E254" t="s">
        <v>30</v>
      </c>
      <c r="F254">
        <v>0</v>
      </c>
    </row>
    <row r="255" spans="1:6">
      <c r="A255" s="18">
        <v>2.31</v>
      </c>
      <c r="B255" t="s">
        <v>148</v>
      </c>
      <c r="D255">
        <v>46.1</v>
      </c>
      <c r="E255" t="s">
        <v>30</v>
      </c>
      <c r="F255">
        <v>0</v>
      </c>
    </row>
    <row r="256" spans="1:6">
      <c r="A256" s="19">
        <v>2.3170000000000002</v>
      </c>
      <c r="B256" t="s">
        <v>209</v>
      </c>
      <c r="D256">
        <v>6.7</v>
      </c>
      <c r="E256" t="s">
        <v>30</v>
      </c>
      <c r="F256">
        <v>0</v>
      </c>
    </row>
    <row r="257" spans="1:6">
      <c r="A257" s="20">
        <v>2.3100999999999998</v>
      </c>
      <c r="B257" t="s">
        <v>149</v>
      </c>
      <c r="E257" t="s">
        <v>30</v>
      </c>
      <c r="F257">
        <v>0</v>
      </c>
    </row>
    <row r="258" spans="1:6">
      <c r="A258" s="22">
        <v>2.3101099999999999</v>
      </c>
      <c r="B258" t="s">
        <v>210</v>
      </c>
      <c r="E258" t="s">
        <v>30</v>
      </c>
      <c r="F258">
        <v>0</v>
      </c>
    </row>
    <row r="259" spans="1:6">
      <c r="A259" s="22">
        <v>2.31012</v>
      </c>
      <c r="B259" t="s">
        <v>211</v>
      </c>
      <c r="D259">
        <v>24.1</v>
      </c>
      <c r="E259" t="s">
        <v>30</v>
      </c>
      <c r="F259">
        <v>0</v>
      </c>
    </row>
    <row r="260" spans="1:6">
      <c r="A260" s="22">
        <v>2.3102299999999998</v>
      </c>
      <c r="B260" t="s">
        <v>212</v>
      </c>
      <c r="D260">
        <v>5.2</v>
      </c>
      <c r="E260" t="s">
        <v>30</v>
      </c>
      <c r="F260">
        <v>0</v>
      </c>
    </row>
    <row r="261" spans="1:6">
      <c r="A261" s="22">
        <v>2.3102399999999998</v>
      </c>
      <c r="B261" t="s">
        <v>213</v>
      </c>
      <c r="D261">
        <v>4.5</v>
      </c>
      <c r="E261" t="s">
        <v>30</v>
      </c>
      <c r="F261">
        <v>0</v>
      </c>
    </row>
    <row r="262" spans="1:6">
      <c r="A262" s="22">
        <v>2.3102499999999999</v>
      </c>
      <c r="B262" t="s">
        <v>214</v>
      </c>
      <c r="D262">
        <v>5.5</v>
      </c>
      <c r="E262" t="s">
        <v>30</v>
      </c>
      <c r="F262">
        <v>0</v>
      </c>
    </row>
    <row r="263" spans="1:6">
      <c r="A263" s="22">
        <v>2.31027</v>
      </c>
      <c r="B263" t="s">
        <v>215</v>
      </c>
      <c r="E263" t="s">
        <v>30</v>
      </c>
      <c r="F263">
        <v>0</v>
      </c>
    </row>
    <row r="264" spans="1:6">
      <c r="A264" s="18">
        <v>2.33</v>
      </c>
      <c r="B264" t="s">
        <v>150</v>
      </c>
      <c r="D264">
        <v>13.9</v>
      </c>
      <c r="E264" t="s">
        <v>30</v>
      </c>
      <c r="F264">
        <v>0</v>
      </c>
    </row>
    <row r="265" spans="1:6">
      <c r="A265" s="19">
        <v>2.331</v>
      </c>
      <c r="B265" t="s">
        <v>151</v>
      </c>
      <c r="E265" t="s">
        <v>30</v>
      </c>
      <c r="F265">
        <v>0</v>
      </c>
    </row>
    <row r="266" spans="1:6">
      <c r="A266" s="19">
        <v>2.3319999999999999</v>
      </c>
      <c r="B266" t="s">
        <v>152</v>
      </c>
      <c r="D266">
        <v>13.9</v>
      </c>
      <c r="E266" t="s">
        <v>30</v>
      </c>
      <c r="F266">
        <v>0</v>
      </c>
    </row>
    <row r="267" spans="1:6">
      <c r="A267" s="20">
        <v>2.3321000000000001</v>
      </c>
      <c r="B267" t="s">
        <v>216</v>
      </c>
      <c r="D267">
        <v>7</v>
      </c>
      <c r="E267" t="s">
        <v>30</v>
      </c>
      <c r="F267">
        <v>0</v>
      </c>
    </row>
    <row r="268" spans="1:6">
      <c r="A268" s="20">
        <v>2.3323</v>
      </c>
      <c r="B268" t="s">
        <v>217</v>
      </c>
      <c r="D268">
        <v>7</v>
      </c>
      <c r="E268" t="s">
        <v>30</v>
      </c>
      <c r="F268">
        <v>0</v>
      </c>
    </row>
    <row r="269" spans="1:6">
      <c r="A269" s="18">
        <v>2.34</v>
      </c>
      <c r="B269" t="s">
        <v>153</v>
      </c>
      <c r="D269">
        <v>16.5</v>
      </c>
      <c r="E269" t="s">
        <v>30</v>
      </c>
      <c r="F269">
        <v>0</v>
      </c>
    </row>
    <row r="270" spans="1:6">
      <c r="A270" s="19">
        <v>2.3410000000000002</v>
      </c>
      <c r="B270" t="s">
        <v>154</v>
      </c>
      <c r="D270">
        <v>16.5</v>
      </c>
      <c r="E270" t="s">
        <v>30</v>
      </c>
      <c r="F270">
        <v>0</v>
      </c>
    </row>
    <row r="271" spans="1:6">
      <c r="A271" s="20">
        <v>2.3411</v>
      </c>
      <c r="B271" t="s">
        <v>218</v>
      </c>
      <c r="D271">
        <v>5.4</v>
      </c>
      <c r="E271" t="s">
        <v>30</v>
      </c>
      <c r="F271">
        <v>2</v>
      </c>
    </row>
    <row r="272" spans="1:6">
      <c r="A272" s="20">
        <v>2.3414000000000001</v>
      </c>
      <c r="B272" t="s">
        <v>219</v>
      </c>
      <c r="D272">
        <v>11.1</v>
      </c>
      <c r="E272" t="s">
        <v>30</v>
      </c>
      <c r="F272">
        <v>2</v>
      </c>
    </row>
    <row r="273" spans="1:6">
      <c r="A273" s="19">
        <v>2.3420000000000001</v>
      </c>
      <c r="B273" t="s">
        <v>155</v>
      </c>
      <c r="E273" t="s">
        <v>30</v>
      </c>
      <c r="F273">
        <v>0</v>
      </c>
    </row>
    <row r="274" spans="1:6">
      <c r="A274" s="18">
        <v>2.35</v>
      </c>
      <c r="B274" t="s">
        <v>156</v>
      </c>
      <c r="E274" t="s">
        <v>30</v>
      </c>
      <c r="F274">
        <v>0</v>
      </c>
    </row>
    <row r="275" spans="1:6">
      <c r="A275" s="19">
        <v>2.3519999999999999</v>
      </c>
      <c r="B275" t="s">
        <v>157</v>
      </c>
      <c r="E275" t="s">
        <v>30</v>
      </c>
      <c r="F275">
        <v>0</v>
      </c>
    </row>
    <row r="276" spans="1:6">
      <c r="A276" s="17">
        <v>2.4</v>
      </c>
      <c r="B276" t="s">
        <v>158</v>
      </c>
      <c r="D276">
        <v>151.30000000000001</v>
      </c>
      <c r="E276" t="s">
        <v>30</v>
      </c>
      <c r="F276">
        <v>0</v>
      </c>
    </row>
    <row r="277" spans="1:6">
      <c r="A277" s="18">
        <v>2.41</v>
      </c>
      <c r="B277" t="s">
        <v>159</v>
      </c>
      <c r="D277">
        <v>55.9</v>
      </c>
      <c r="E277" t="s">
        <v>30</v>
      </c>
      <c r="F277">
        <v>0</v>
      </c>
    </row>
    <row r="278" spans="1:6">
      <c r="A278" s="19">
        <v>2.411</v>
      </c>
      <c r="B278" t="s">
        <v>220</v>
      </c>
      <c r="D278">
        <v>23.2</v>
      </c>
      <c r="E278" t="s">
        <v>30</v>
      </c>
      <c r="F278">
        <v>0</v>
      </c>
    </row>
    <row r="279" spans="1:6">
      <c r="A279" s="19">
        <v>2.415</v>
      </c>
      <c r="B279" t="s">
        <v>221</v>
      </c>
      <c r="E279" t="s">
        <v>30</v>
      </c>
      <c r="F279">
        <v>0</v>
      </c>
    </row>
    <row r="280" spans="1:6">
      <c r="A280" s="19">
        <v>2.4159999999999999</v>
      </c>
      <c r="B280" t="s">
        <v>222</v>
      </c>
      <c r="D280">
        <v>32.700000000000003</v>
      </c>
      <c r="E280" t="s">
        <v>30</v>
      </c>
      <c r="F280">
        <v>0</v>
      </c>
    </row>
    <row r="281" spans="1:6">
      <c r="A281" s="18">
        <v>2.42</v>
      </c>
      <c r="B281" t="s">
        <v>160</v>
      </c>
      <c r="D281">
        <v>72.5</v>
      </c>
      <c r="E281" t="s">
        <v>30</v>
      </c>
      <c r="F281">
        <v>0</v>
      </c>
    </row>
    <row r="282" spans="1:6">
      <c r="A282" s="19">
        <v>2.4209999999999998</v>
      </c>
      <c r="B282" t="s">
        <v>223</v>
      </c>
      <c r="D282">
        <v>72.5</v>
      </c>
      <c r="E282" t="s">
        <v>30</v>
      </c>
      <c r="F282">
        <v>0</v>
      </c>
    </row>
    <row r="283" spans="1:6">
      <c r="A283" s="19">
        <v>2.4239999999999999</v>
      </c>
      <c r="B283" t="s">
        <v>224</v>
      </c>
      <c r="E283" t="s">
        <v>30</v>
      </c>
      <c r="F283">
        <v>0</v>
      </c>
    </row>
    <row r="284" spans="1:6">
      <c r="A284" s="18">
        <v>2.44</v>
      </c>
      <c r="B284" t="s">
        <v>161</v>
      </c>
      <c r="D284">
        <v>13.9</v>
      </c>
      <c r="E284" t="s">
        <v>30</v>
      </c>
      <c r="F284">
        <v>0</v>
      </c>
    </row>
    <row r="285" spans="1:6">
      <c r="A285" s="19">
        <v>2.4420000000000002</v>
      </c>
      <c r="B285" t="s">
        <v>225</v>
      </c>
      <c r="D285">
        <v>13.9</v>
      </c>
      <c r="E285" t="s">
        <v>30</v>
      </c>
      <c r="F285">
        <v>0</v>
      </c>
    </row>
    <row r="286" spans="1:6">
      <c r="A286" s="18">
        <v>2.46</v>
      </c>
      <c r="B286" t="s">
        <v>162</v>
      </c>
      <c r="D286">
        <v>9</v>
      </c>
      <c r="E286" t="s">
        <v>30</v>
      </c>
      <c r="F286">
        <v>0</v>
      </c>
    </row>
    <row r="287" spans="1:6">
      <c r="A287" s="19">
        <v>2.4609999999999999</v>
      </c>
      <c r="B287" t="s">
        <v>226</v>
      </c>
      <c r="D287">
        <v>9</v>
      </c>
      <c r="E287" t="s">
        <v>30</v>
      </c>
      <c r="F287">
        <v>0</v>
      </c>
    </row>
    <row r="288" spans="1:6">
      <c r="A288" s="18">
        <v>2.4700000000000002</v>
      </c>
      <c r="B288" t="s">
        <v>163</v>
      </c>
      <c r="E288" t="s">
        <v>30</v>
      </c>
      <c r="F288">
        <v>0</v>
      </c>
    </row>
    <row r="289" spans="1:6">
      <c r="A289" s="18">
        <v>2.48</v>
      </c>
      <c r="B289" t="s">
        <v>164</v>
      </c>
      <c r="E289" t="s">
        <v>30</v>
      </c>
      <c r="F289">
        <v>0</v>
      </c>
    </row>
    <row r="290" spans="1:6">
      <c r="A290" s="17">
        <v>2.5</v>
      </c>
      <c r="B290" t="s">
        <v>165</v>
      </c>
      <c r="D290">
        <v>45.7</v>
      </c>
      <c r="E290" t="s">
        <v>30</v>
      </c>
      <c r="F290">
        <v>0</v>
      </c>
    </row>
    <row r="291" spans="1:6">
      <c r="A291" s="18">
        <v>2.5099999999999998</v>
      </c>
      <c r="B291" t="s">
        <v>166</v>
      </c>
      <c r="D291">
        <v>25.6</v>
      </c>
      <c r="E291" t="s">
        <v>30</v>
      </c>
      <c r="F291">
        <v>0</v>
      </c>
    </row>
    <row r="292" spans="1:6">
      <c r="A292" s="19">
        <v>2.5110000000000001</v>
      </c>
      <c r="B292" t="s">
        <v>227</v>
      </c>
      <c r="D292">
        <v>7.8</v>
      </c>
      <c r="E292" t="s">
        <v>30</v>
      </c>
      <c r="F292">
        <v>0</v>
      </c>
    </row>
    <row r="293" spans="1:6">
      <c r="A293" s="19">
        <v>2.512</v>
      </c>
      <c r="B293" t="s">
        <v>228</v>
      </c>
      <c r="D293">
        <v>3.2</v>
      </c>
      <c r="E293" t="s">
        <v>30</v>
      </c>
      <c r="F293">
        <v>0</v>
      </c>
    </row>
    <row r="294" spans="1:6">
      <c r="A294" s="19">
        <v>2.5129999999999999</v>
      </c>
      <c r="B294" t="s">
        <v>229</v>
      </c>
      <c r="D294">
        <v>14.5</v>
      </c>
      <c r="E294" t="s">
        <v>30</v>
      </c>
      <c r="F294">
        <v>0</v>
      </c>
    </row>
    <row r="295" spans="1:6">
      <c r="A295" s="18">
        <v>2.52</v>
      </c>
      <c r="B295" t="s">
        <v>167</v>
      </c>
      <c r="D295">
        <v>12.3</v>
      </c>
      <c r="E295" t="s">
        <v>30</v>
      </c>
      <c r="F295">
        <v>0</v>
      </c>
    </row>
    <row r="296" spans="1:6">
      <c r="A296" s="19">
        <v>2.5209999999999999</v>
      </c>
      <c r="B296" t="s">
        <v>230</v>
      </c>
      <c r="D296">
        <v>3.9</v>
      </c>
      <c r="E296" t="s">
        <v>30</v>
      </c>
      <c r="F296">
        <v>0</v>
      </c>
    </row>
    <row r="297" spans="1:6">
      <c r="A297" s="19">
        <v>2.5219999999999998</v>
      </c>
      <c r="B297" t="s">
        <v>231</v>
      </c>
      <c r="D297">
        <v>6.5</v>
      </c>
      <c r="E297" t="s">
        <v>30</v>
      </c>
      <c r="F297">
        <v>0</v>
      </c>
    </row>
    <row r="298" spans="1:6">
      <c r="A298" s="19">
        <v>2.5230000000000001</v>
      </c>
      <c r="B298" t="s">
        <v>232</v>
      </c>
      <c r="D298">
        <v>1.9</v>
      </c>
      <c r="E298" t="s">
        <v>30</v>
      </c>
      <c r="F298">
        <v>0</v>
      </c>
    </row>
    <row r="299" spans="1:6">
      <c r="A299" s="18">
        <v>2.5499999999999998</v>
      </c>
      <c r="B299" t="s">
        <v>168</v>
      </c>
      <c r="D299">
        <v>2.9</v>
      </c>
      <c r="E299" t="s">
        <v>30</v>
      </c>
      <c r="F299">
        <v>0</v>
      </c>
    </row>
    <row r="300" spans="1:6">
      <c r="A300" s="19">
        <v>2.5510000000000002</v>
      </c>
      <c r="B300" t="s">
        <v>233</v>
      </c>
      <c r="D300">
        <v>2.9</v>
      </c>
      <c r="E300" t="s">
        <v>30</v>
      </c>
      <c r="F300">
        <v>0</v>
      </c>
    </row>
    <row r="301" spans="1:6">
      <c r="A301" s="18">
        <v>2.56</v>
      </c>
      <c r="B301" t="s">
        <v>169</v>
      </c>
      <c r="D301">
        <v>2.7</v>
      </c>
      <c r="E301" t="s">
        <v>30</v>
      </c>
      <c r="F301">
        <v>0</v>
      </c>
    </row>
    <row r="302" spans="1:6">
      <c r="A302" s="18">
        <v>2.57</v>
      </c>
      <c r="B302" t="s">
        <v>170</v>
      </c>
      <c r="D302">
        <v>2.2000000000000002</v>
      </c>
      <c r="E302" t="s">
        <v>30</v>
      </c>
      <c r="F302">
        <v>0</v>
      </c>
    </row>
    <row r="303" spans="1:6">
      <c r="A303" s="17">
        <v>2.6</v>
      </c>
      <c r="B303" t="s">
        <v>171</v>
      </c>
      <c r="D303">
        <v>106.2</v>
      </c>
      <c r="E303" t="s">
        <v>30</v>
      </c>
      <c r="F303">
        <v>0</v>
      </c>
    </row>
    <row r="304" spans="1:6">
      <c r="A304" s="18">
        <v>2.61</v>
      </c>
      <c r="B304" t="s">
        <v>172</v>
      </c>
      <c r="D304">
        <v>27.2</v>
      </c>
      <c r="E304" t="s">
        <v>30</v>
      </c>
      <c r="F304">
        <v>0</v>
      </c>
    </row>
    <row r="305" spans="1:6">
      <c r="A305" s="18">
        <v>2.62</v>
      </c>
      <c r="B305" t="s">
        <v>173</v>
      </c>
      <c r="D305">
        <v>36.4</v>
      </c>
      <c r="E305" t="s">
        <v>30</v>
      </c>
      <c r="F305">
        <v>0</v>
      </c>
    </row>
    <row r="306" spans="1:6">
      <c r="A306" s="19">
        <v>2.621</v>
      </c>
      <c r="B306" t="s">
        <v>234</v>
      </c>
      <c r="D306">
        <v>36.4</v>
      </c>
      <c r="E306" t="s">
        <v>30</v>
      </c>
      <c r="F306">
        <v>0</v>
      </c>
    </row>
    <row r="307" spans="1:6">
      <c r="A307" s="18">
        <v>2.63</v>
      </c>
      <c r="B307" t="s">
        <v>174</v>
      </c>
      <c r="D307">
        <v>42.7</v>
      </c>
      <c r="E307" t="s">
        <v>30</v>
      </c>
      <c r="F307">
        <v>0</v>
      </c>
    </row>
    <row r="308" spans="1:6">
      <c r="A308" s="17">
        <v>2.7</v>
      </c>
      <c r="B308" t="s">
        <v>175</v>
      </c>
      <c r="D308">
        <v>1.9</v>
      </c>
      <c r="E308" t="s">
        <v>30</v>
      </c>
      <c r="F308">
        <v>0</v>
      </c>
    </row>
    <row r="309" spans="1:6">
      <c r="A309" s="19">
        <v>2.71</v>
      </c>
      <c r="B309" t="s">
        <v>176</v>
      </c>
      <c r="D309">
        <v>1.9</v>
      </c>
      <c r="E309" t="s">
        <v>30</v>
      </c>
      <c r="F309">
        <v>0</v>
      </c>
    </row>
    <row r="310" spans="1:6">
      <c r="A310" s="16"/>
    </row>
    <row r="311" spans="1:6">
      <c r="A311" s="15">
        <v>3</v>
      </c>
      <c r="B311" t="s">
        <v>293</v>
      </c>
      <c r="C311">
        <v>2580.6</v>
      </c>
      <c r="D311">
        <v>2898.1</v>
      </c>
      <c r="E311" t="s">
        <v>28</v>
      </c>
      <c r="F311">
        <v>0</v>
      </c>
    </row>
    <row r="312" spans="1:6">
      <c r="A312" s="15"/>
      <c r="D312">
        <v>478.8</v>
      </c>
      <c r="E312" t="s">
        <v>29</v>
      </c>
    </row>
    <row r="313" spans="1:6">
      <c r="A313" s="15"/>
      <c r="D313">
        <v>2419.4</v>
      </c>
      <c r="E313" t="s">
        <v>30</v>
      </c>
    </row>
    <row r="314" spans="1:6">
      <c r="A314" s="17">
        <v>3.1</v>
      </c>
      <c r="B314" t="s">
        <v>236</v>
      </c>
      <c r="D314">
        <v>105.4</v>
      </c>
      <c r="E314" t="s">
        <v>30</v>
      </c>
      <c r="F314">
        <v>0</v>
      </c>
    </row>
    <row r="315" spans="1:6">
      <c r="A315" s="18">
        <v>3.11</v>
      </c>
      <c r="B315" t="s">
        <v>237</v>
      </c>
      <c r="D315">
        <v>105.4</v>
      </c>
      <c r="E315" t="s">
        <v>30</v>
      </c>
      <c r="F315">
        <v>0</v>
      </c>
    </row>
    <row r="316" spans="1:6">
      <c r="A316" s="18">
        <v>3.12</v>
      </c>
      <c r="B316" t="s">
        <v>238</v>
      </c>
      <c r="E316" t="s">
        <v>30</v>
      </c>
      <c r="F316">
        <v>0</v>
      </c>
    </row>
    <row r="317" spans="1:6">
      <c r="A317" s="18">
        <v>3.15</v>
      </c>
      <c r="B317" t="s">
        <v>239</v>
      </c>
      <c r="E317" t="s">
        <v>30</v>
      </c>
      <c r="F317">
        <v>0</v>
      </c>
    </row>
    <row r="318" spans="1:6">
      <c r="A318" s="17">
        <v>3.2</v>
      </c>
      <c r="B318" t="s">
        <v>240</v>
      </c>
      <c r="D318">
        <v>99</v>
      </c>
      <c r="E318" t="s">
        <v>30</v>
      </c>
      <c r="F318">
        <v>0</v>
      </c>
    </row>
    <row r="319" spans="1:6">
      <c r="A319" s="18">
        <v>3.21</v>
      </c>
      <c r="B319" t="s">
        <v>241</v>
      </c>
      <c r="E319" t="s">
        <v>30</v>
      </c>
      <c r="F319">
        <v>0</v>
      </c>
    </row>
    <row r="320" spans="1:6">
      <c r="A320" s="18">
        <v>3.22</v>
      </c>
      <c r="B320" t="s">
        <v>242</v>
      </c>
      <c r="D320">
        <v>57.5</v>
      </c>
      <c r="E320" t="s">
        <v>30</v>
      </c>
      <c r="F320">
        <v>0</v>
      </c>
    </row>
    <row r="321" spans="1:6">
      <c r="A321" s="18">
        <v>3.25</v>
      </c>
      <c r="B321" t="s">
        <v>243</v>
      </c>
      <c r="D321">
        <v>41.5</v>
      </c>
      <c r="E321" t="s">
        <v>30</v>
      </c>
      <c r="F321">
        <v>0</v>
      </c>
    </row>
    <row r="322" spans="1:6">
      <c r="A322" s="17">
        <v>3.3</v>
      </c>
      <c r="B322" t="s">
        <v>244</v>
      </c>
      <c r="D322">
        <v>190.5</v>
      </c>
      <c r="E322" t="s">
        <v>30</v>
      </c>
      <c r="F322">
        <v>0</v>
      </c>
    </row>
    <row r="323" spans="1:6">
      <c r="A323" s="19">
        <v>3.3010000000000002</v>
      </c>
      <c r="B323" t="s">
        <v>245</v>
      </c>
      <c r="D323">
        <v>22</v>
      </c>
      <c r="E323" t="s">
        <v>30</v>
      </c>
      <c r="F323">
        <v>0</v>
      </c>
    </row>
    <row r="324" spans="1:6">
      <c r="A324" s="19">
        <v>3.302</v>
      </c>
      <c r="B324" t="s">
        <v>246</v>
      </c>
      <c r="D324">
        <v>50.5</v>
      </c>
      <c r="E324" t="s">
        <v>30</v>
      </c>
      <c r="F324">
        <v>0</v>
      </c>
    </row>
    <row r="325" spans="1:6">
      <c r="A325" s="19">
        <v>3.3029999999999999</v>
      </c>
      <c r="B325" t="s">
        <v>247</v>
      </c>
      <c r="D325">
        <v>31</v>
      </c>
      <c r="E325" t="s">
        <v>30</v>
      </c>
      <c r="F325">
        <v>0</v>
      </c>
    </row>
    <row r="326" spans="1:6">
      <c r="A326" s="19">
        <v>3.3039999999999998</v>
      </c>
      <c r="B326" t="s">
        <v>248</v>
      </c>
      <c r="D326">
        <v>44.4</v>
      </c>
      <c r="E326" t="s">
        <v>30</v>
      </c>
      <c r="F326">
        <v>0</v>
      </c>
    </row>
    <row r="327" spans="1:6">
      <c r="A327" s="19">
        <v>3.3050000000000002</v>
      </c>
      <c r="B327" t="s">
        <v>249</v>
      </c>
      <c r="D327">
        <v>13.4</v>
      </c>
      <c r="E327" t="s">
        <v>30</v>
      </c>
      <c r="F327">
        <v>0</v>
      </c>
    </row>
    <row r="328" spans="1:6">
      <c r="A328" s="19">
        <v>3.306</v>
      </c>
      <c r="B328" t="s">
        <v>250</v>
      </c>
      <c r="D328">
        <v>29.2</v>
      </c>
      <c r="E328" t="s">
        <v>30</v>
      </c>
      <c r="F328">
        <v>0</v>
      </c>
    </row>
    <row r="329" spans="1:6">
      <c r="A329" s="19">
        <v>3.3069999999999999</v>
      </c>
      <c r="B329" t="s">
        <v>251</v>
      </c>
      <c r="E329" t="s">
        <v>30</v>
      </c>
      <c r="F329">
        <v>0</v>
      </c>
    </row>
    <row r="330" spans="1:6">
      <c r="A330" s="19">
        <v>3.3079999999999998</v>
      </c>
      <c r="B330" t="s">
        <v>252</v>
      </c>
      <c r="E330" t="s">
        <v>30</v>
      </c>
      <c r="F330">
        <v>0</v>
      </c>
    </row>
    <row r="331" spans="1:6">
      <c r="A331" s="19">
        <v>3.3090000000000002</v>
      </c>
      <c r="B331" t="s">
        <v>253</v>
      </c>
      <c r="E331" t="s">
        <v>30</v>
      </c>
      <c r="F331">
        <v>0</v>
      </c>
    </row>
    <row r="332" spans="1:6">
      <c r="A332" s="18">
        <v>3.31</v>
      </c>
      <c r="B332" t="s">
        <v>254</v>
      </c>
      <c r="E332" t="s">
        <v>30</v>
      </c>
      <c r="F332">
        <v>0</v>
      </c>
    </row>
    <row r="333" spans="1:6">
      <c r="A333" s="17">
        <v>3.5</v>
      </c>
      <c r="B333" t="s">
        <v>255</v>
      </c>
      <c r="D333">
        <v>33.200000000000003</v>
      </c>
      <c r="E333" t="s">
        <v>29</v>
      </c>
      <c r="F333">
        <v>0</v>
      </c>
    </row>
    <row r="334" spans="1:6">
      <c r="A334" s="15"/>
      <c r="D334">
        <v>69.5</v>
      </c>
      <c r="E334" t="s">
        <v>30</v>
      </c>
    </row>
    <row r="335" spans="1:6">
      <c r="A335" s="18">
        <v>3.51</v>
      </c>
      <c r="B335" t="s">
        <v>256</v>
      </c>
      <c r="D335">
        <v>61.7</v>
      </c>
      <c r="E335" t="s">
        <v>30</v>
      </c>
      <c r="F335">
        <v>0</v>
      </c>
    </row>
    <row r="336" spans="1:6">
      <c r="A336" s="18">
        <v>3.52</v>
      </c>
      <c r="B336" t="s">
        <v>257</v>
      </c>
      <c r="E336" t="s">
        <v>30</v>
      </c>
      <c r="F336">
        <v>0</v>
      </c>
    </row>
    <row r="337" spans="1:6">
      <c r="A337" s="18">
        <v>3.53</v>
      </c>
      <c r="B337" t="s">
        <v>258</v>
      </c>
      <c r="D337">
        <v>33.200000000000003</v>
      </c>
      <c r="E337" t="s">
        <v>29</v>
      </c>
      <c r="F337">
        <v>0</v>
      </c>
    </row>
    <row r="338" spans="1:6">
      <c r="A338" s="15"/>
      <c r="D338">
        <v>7.9</v>
      </c>
      <c r="E338" t="s">
        <v>30</v>
      </c>
    </row>
    <row r="339" spans="1:6">
      <c r="A339" s="18">
        <v>3.54</v>
      </c>
      <c r="B339" t="s">
        <v>259</v>
      </c>
      <c r="E339" t="s">
        <v>30</v>
      </c>
      <c r="F339">
        <v>0</v>
      </c>
    </row>
    <row r="340" spans="1:6">
      <c r="A340" s="17">
        <v>3.6</v>
      </c>
      <c r="B340" t="s">
        <v>260</v>
      </c>
      <c r="D340">
        <v>232.9</v>
      </c>
      <c r="E340" t="s">
        <v>30</v>
      </c>
      <c r="F340">
        <v>0</v>
      </c>
    </row>
    <row r="341" spans="1:6">
      <c r="A341" s="17">
        <v>3.61</v>
      </c>
      <c r="B341" t="s">
        <v>247</v>
      </c>
      <c r="D341">
        <v>159.9</v>
      </c>
      <c r="E341" t="s">
        <v>30</v>
      </c>
      <c r="F341">
        <v>0</v>
      </c>
    </row>
    <row r="342" spans="1:6">
      <c r="A342" s="19">
        <v>3.6110000000000002</v>
      </c>
      <c r="B342" t="s">
        <v>261</v>
      </c>
      <c r="D342">
        <v>22.3</v>
      </c>
      <c r="E342" t="s">
        <v>30</v>
      </c>
      <c r="F342">
        <v>0</v>
      </c>
    </row>
    <row r="343" spans="1:6">
      <c r="A343" s="19">
        <v>3.6120000000000001</v>
      </c>
      <c r="B343" t="s">
        <v>262</v>
      </c>
      <c r="D343">
        <v>52.9</v>
      </c>
      <c r="E343" t="s">
        <v>30</v>
      </c>
      <c r="F343">
        <v>0</v>
      </c>
    </row>
    <row r="344" spans="1:6">
      <c r="A344" s="19">
        <v>3.613</v>
      </c>
      <c r="B344" t="s">
        <v>263</v>
      </c>
      <c r="D344">
        <v>74.400000000000006</v>
      </c>
      <c r="E344" t="s">
        <v>30</v>
      </c>
      <c r="F344">
        <v>0</v>
      </c>
    </row>
    <row r="345" spans="1:6">
      <c r="A345" s="19">
        <v>3.6139999999999999</v>
      </c>
      <c r="B345" t="s">
        <v>264</v>
      </c>
      <c r="D345">
        <v>10.1</v>
      </c>
      <c r="E345" t="s">
        <v>30</v>
      </c>
      <c r="F345">
        <v>0</v>
      </c>
    </row>
    <row r="346" spans="1:6">
      <c r="A346" s="18">
        <v>3.62</v>
      </c>
      <c r="B346" t="s">
        <v>265</v>
      </c>
      <c r="D346">
        <v>60.6</v>
      </c>
      <c r="E346" t="s">
        <v>30</v>
      </c>
      <c r="F346">
        <v>0</v>
      </c>
    </row>
    <row r="347" spans="1:6">
      <c r="A347" s="18">
        <v>3.63</v>
      </c>
      <c r="B347" t="s">
        <v>266</v>
      </c>
      <c r="D347">
        <v>12.4</v>
      </c>
      <c r="E347" t="s">
        <v>30</v>
      </c>
      <c r="F347">
        <v>0</v>
      </c>
    </row>
    <row r="348" spans="1:6">
      <c r="A348" s="18">
        <v>3.64</v>
      </c>
      <c r="B348" t="s">
        <v>267</v>
      </c>
      <c r="E348" t="s">
        <v>30</v>
      </c>
      <c r="F348">
        <v>0</v>
      </c>
    </row>
    <row r="349" spans="1:6">
      <c r="A349" s="17">
        <v>3.7</v>
      </c>
      <c r="B349" t="s">
        <v>80</v>
      </c>
      <c r="D349">
        <v>556.1</v>
      </c>
      <c r="E349" t="s">
        <v>30</v>
      </c>
      <c r="F349">
        <v>0</v>
      </c>
    </row>
    <row r="350" spans="1:6">
      <c r="A350" s="18">
        <v>3.71</v>
      </c>
      <c r="B350" t="s">
        <v>248</v>
      </c>
      <c r="D350">
        <v>396.5</v>
      </c>
      <c r="E350" t="s">
        <v>30</v>
      </c>
      <c r="F350">
        <v>0</v>
      </c>
    </row>
    <row r="351" spans="1:6">
      <c r="A351" s="19">
        <v>3.7109999999999999</v>
      </c>
      <c r="B351" t="s">
        <v>268</v>
      </c>
      <c r="D351">
        <v>43.7</v>
      </c>
      <c r="E351" t="s">
        <v>30</v>
      </c>
      <c r="F351">
        <v>0</v>
      </c>
    </row>
    <row r="352" spans="1:6">
      <c r="A352" s="19">
        <v>3.7120000000000002</v>
      </c>
      <c r="B352" t="s">
        <v>269</v>
      </c>
      <c r="D352">
        <v>13.6</v>
      </c>
      <c r="E352" t="s">
        <v>30</v>
      </c>
      <c r="F352">
        <v>0</v>
      </c>
    </row>
    <row r="353" spans="1:6">
      <c r="A353" s="19">
        <v>3.7130000000000001</v>
      </c>
      <c r="B353" t="s">
        <v>270</v>
      </c>
      <c r="D353">
        <v>279.8</v>
      </c>
      <c r="E353" t="s">
        <v>30</v>
      </c>
      <c r="F353">
        <v>0</v>
      </c>
    </row>
    <row r="354" spans="1:6">
      <c r="A354" s="19">
        <v>3.714</v>
      </c>
      <c r="B354" t="s">
        <v>271</v>
      </c>
      <c r="D354">
        <v>11.1</v>
      </c>
      <c r="E354" t="s">
        <v>30</v>
      </c>
      <c r="F354">
        <v>0</v>
      </c>
    </row>
    <row r="355" spans="1:6">
      <c r="A355" s="19">
        <v>3.7149999999999999</v>
      </c>
      <c r="B355" t="s">
        <v>272</v>
      </c>
      <c r="D355">
        <v>48.1</v>
      </c>
      <c r="E355" t="s">
        <v>30</v>
      </c>
      <c r="F355">
        <v>0</v>
      </c>
    </row>
    <row r="356" spans="1:6">
      <c r="A356" s="18">
        <v>3.72</v>
      </c>
      <c r="B356" t="s">
        <v>247</v>
      </c>
      <c r="D356">
        <v>9.1</v>
      </c>
      <c r="E356" t="s">
        <v>30</v>
      </c>
      <c r="F356">
        <v>0</v>
      </c>
    </row>
    <row r="357" spans="1:6">
      <c r="A357" s="18">
        <v>3.73</v>
      </c>
      <c r="B357" t="s">
        <v>250</v>
      </c>
      <c r="D357">
        <v>12.8</v>
      </c>
      <c r="E357" t="s">
        <v>30</v>
      </c>
      <c r="F357">
        <v>0</v>
      </c>
    </row>
    <row r="358" spans="1:6">
      <c r="A358" s="18">
        <v>3.74</v>
      </c>
      <c r="B358" t="s">
        <v>273</v>
      </c>
      <c r="D358">
        <v>113.7</v>
      </c>
      <c r="E358" t="s">
        <v>30</v>
      </c>
      <c r="F358">
        <v>0</v>
      </c>
    </row>
    <row r="359" spans="1:6">
      <c r="A359" s="18">
        <v>3.75</v>
      </c>
      <c r="B359" t="s">
        <v>251</v>
      </c>
      <c r="D359">
        <v>8.1</v>
      </c>
      <c r="E359" t="s">
        <v>30</v>
      </c>
      <c r="F359">
        <v>0</v>
      </c>
    </row>
    <row r="360" spans="1:6">
      <c r="A360" s="18">
        <v>3.76</v>
      </c>
      <c r="B360" t="s">
        <v>332</v>
      </c>
      <c r="D360">
        <v>9.5</v>
      </c>
      <c r="E360" t="s">
        <v>30</v>
      </c>
      <c r="F360">
        <v>0</v>
      </c>
    </row>
    <row r="361" spans="1:6">
      <c r="A361" s="18">
        <v>3.78</v>
      </c>
      <c r="B361" t="s">
        <v>274</v>
      </c>
      <c r="D361">
        <v>6</v>
      </c>
      <c r="E361" t="s">
        <v>30</v>
      </c>
      <c r="F361">
        <v>0</v>
      </c>
    </row>
    <row r="362" spans="1:6">
      <c r="A362" s="17">
        <v>3.8</v>
      </c>
      <c r="B362" t="s">
        <v>275</v>
      </c>
      <c r="D362">
        <v>445.5</v>
      </c>
      <c r="E362" t="s">
        <v>29</v>
      </c>
      <c r="F362">
        <v>0</v>
      </c>
    </row>
    <row r="363" spans="1:6">
      <c r="A363" s="15"/>
      <c r="D363">
        <v>1146</v>
      </c>
      <c r="E363" t="s">
        <v>30</v>
      </c>
    </row>
    <row r="364" spans="1:6">
      <c r="A364" s="18">
        <v>3.82</v>
      </c>
      <c r="B364" t="s">
        <v>276</v>
      </c>
      <c r="D364">
        <v>445.5</v>
      </c>
      <c r="E364" t="s">
        <v>29</v>
      </c>
      <c r="F364">
        <v>0</v>
      </c>
    </row>
    <row r="365" spans="1:6">
      <c r="A365" s="15"/>
      <c r="D365">
        <v>1146</v>
      </c>
      <c r="E365" t="s">
        <v>30</v>
      </c>
    </row>
    <row r="366" spans="1:6">
      <c r="A366" s="19">
        <v>3.8210000000000002</v>
      </c>
      <c r="B366" t="s">
        <v>277</v>
      </c>
      <c r="D366">
        <v>441.2</v>
      </c>
      <c r="E366" t="s">
        <v>29</v>
      </c>
      <c r="F366">
        <v>0</v>
      </c>
    </row>
    <row r="367" spans="1:6">
      <c r="A367" s="19"/>
      <c r="D367">
        <v>1133.3</v>
      </c>
      <c r="E367" t="s">
        <v>30</v>
      </c>
    </row>
    <row r="368" spans="1:6">
      <c r="A368" s="19">
        <v>3.8220000000000001</v>
      </c>
      <c r="B368" t="s">
        <v>278</v>
      </c>
      <c r="D368">
        <v>4.3</v>
      </c>
      <c r="E368" t="s">
        <v>29</v>
      </c>
      <c r="F368">
        <v>0</v>
      </c>
    </row>
    <row r="369" spans="1:6">
      <c r="A369" s="15"/>
      <c r="D369">
        <v>12.8</v>
      </c>
      <c r="E369" t="s">
        <v>30</v>
      </c>
    </row>
    <row r="370" spans="1:6">
      <c r="A370" s="17">
        <v>3.9</v>
      </c>
      <c r="B370" t="s">
        <v>279</v>
      </c>
      <c r="C370">
        <v>2580.6</v>
      </c>
      <c r="D370">
        <v>19.8</v>
      </c>
      <c r="E370" t="s">
        <v>30</v>
      </c>
      <c r="F370">
        <v>0</v>
      </c>
    </row>
    <row r="371" spans="1:6">
      <c r="A371" s="18">
        <v>3.91</v>
      </c>
      <c r="B371" t="s">
        <v>280</v>
      </c>
      <c r="C371">
        <v>2181.8000000000002</v>
      </c>
      <c r="E371" t="s">
        <v>30</v>
      </c>
      <c r="F371">
        <v>0</v>
      </c>
    </row>
    <row r="372" spans="1:6">
      <c r="A372" s="19">
        <v>3.911</v>
      </c>
      <c r="B372" t="s">
        <v>281</v>
      </c>
      <c r="C372">
        <v>2181.8000000000002</v>
      </c>
      <c r="E372" t="s">
        <v>30</v>
      </c>
      <c r="F372">
        <v>0</v>
      </c>
    </row>
    <row r="373" spans="1:6">
      <c r="A373" s="20">
        <v>3.9110100000000001</v>
      </c>
      <c r="B373" t="s">
        <v>282</v>
      </c>
      <c r="C373">
        <v>1709</v>
      </c>
      <c r="D373">
        <v>8</v>
      </c>
      <c r="E373" t="s">
        <v>30</v>
      </c>
      <c r="F373">
        <v>0</v>
      </c>
    </row>
    <row r="374" spans="1:6">
      <c r="A374" s="20">
        <v>3.9110399999999998</v>
      </c>
      <c r="B374" t="s">
        <v>283</v>
      </c>
      <c r="C374">
        <v>471</v>
      </c>
      <c r="D374">
        <v>8</v>
      </c>
      <c r="E374" t="s">
        <v>30</v>
      </c>
      <c r="F374">
        <v>0</v>
      </c>
    </row>
    <row r="375" spans="1:6">
      <c r="A375" s="19">
        <v>3.9140000000000001</v>
      </c>
      <c r="B375" t="s">
        <v>284</v>
      </c>
      <c r="E375" t="s">
        <v>30</v>
      </c>
      <c r="F375">
        <v>0</v>
      </c>
    </row>
    <row r="376" spans="1:6">
      <c r="A376" s="18">
        <v>3.92</v>
      </c>
      <c r="B376" t="s">
        <v>285</v>
      </c>
      <c r="E376" t="s">
        <v>30</v>
      </c>
      <c r="F376">
        <v>0</v>
      </c>
    </row>
    <row r="377" spans="1:6">
      <c r="A377" s="18">
        <v>3.93</v>
      </c>
      <c r="B377" t="s">
        <v>286</v>
      </c>
      <c r="C377">
        <v>60.2</v>
      </c>
      <c r="E377" t="s">
        <v>30</v>
      </c>
      <c r="F377">
        <v>0</v>
      </c>
    </row>
    <row r="378" spans="1:6">
      <c r="A378" s="18">
        <v>3.94</v>
      </c>
      <c r="B378" t="s">
        <v>287</v>
      </c>
      <c r="D378">
        <v>19.8</v>
      </c>
      <c r="E378" t="s">
        <v>30</v>
      </c>
      <c r="F378">
        <v>0</v>
      </c>
    </row>
    <row r="379" spans="1:6">
      <c r="A379" s="19">
        <v>3.9409999999999998</v>
      </c>
      <c r="B379" t="s">
        <v>288</v>
      </c>
      <c r="D379">
        <v>7.4</v>
      </c>
      <c r="E379" t="s">
        <v>30</v>
      </c>
      <c r="F379">
        <v>0</v>
      </c>
    </row>
    <row r="380" spans="1:6">
      <c r="A380" s="19">
        <v>3.9420000000000002</v>
      </c>
      <c r="B380" t="s">
        <v>289</v>
      </c>
      <c r="D380">
        <v>12.3</v>
      </c>
      <c r="E380" t="s">
        <v>30</v>
      </c>
      <c r="F380">
        <v>0</v>
      </c>
    </row>
    <row r="381" spans="1:6">
      <c r="A381" s="17">
        <v>3.95</v>
      </c>
      <c r="B381" t="s">
        <v>290</v>
      </c>
      <c r="C381">
        <v>338.7</v>
      </c>
      <c r="E381" t="s">
        <v>30</v>
      </c>
      <c r="F381">
        <v>0</v>
      </c>
    </row>
    <row r="382" spans="1:6">
      <c r="A382" s="17">
        <v>3.96</v>
      </c>
      <c r="B382" t="s">
        <v>291</v>
      </c>
      <c r="E382" t="s">
        <v>30</v>
      </c>
      <c r="F382">
        <v>0</v>
      </c>
    </row>
    <row r="383" spans="1:6">
      <c r="A383" s="17">
        <v>3.97</v>
      </c>
      <c r="B383" t="s">
        <v>292</v>
      </c>
      <c r="E383" t="s">
        <v>30</v>
      </c>
      <c r="F383">
        <v>0</v>
      </c>
    </row>
    <row r="384" spans="1:6">
      <c r="A384" s="16"/>
    </row>
    <row r="385" spans="1:6">
      <c r="A385" s="15">
        <v>4</v>
      </c>
      <c r="B385" t="s">
        <v>318</v>
      </c>
      <c r="D385">
        <v>430</v>
      </c>
      <c r="E385" t="s">
        <v>28</v>
      </c>
      <c r="F385">
        <v>0</v>
      </c>
    </row>
    <row r="386" spans="1:6">
      <c r="A386" s="15"/>
      <c r="D386">
        <v>520</v>
      </c>
      <c r="E386" t="s">
        <v>29</v>
      </c>
    </row>
    <row r="387" spans="1:6">
      <c r="A387" s="15"/>
      <c r="D387">
        <v>-90</v>
      </c>
      <c r="E387" t="s">
        <v>30</v>
      </c>
    </row>
    <row r="388" spans="1:6">
      <c r="A388" s="17">
        <v>4.0999999999999996</v>
      </c>
      <c r="B388" t="s">
        <v>295</v>
      </c>
      <c r="D388">
        <v>389</v>
      </c>
      <c r="E388" t="s">
        <v>29</v>
      </c>
      <c r="F388">
        <v>0</v>
      </c>
    </row>
    <row r="389" spans="1:6">
      <c r="A389" s="15"/>
      <c r="D389">
        <v>247.4</v>
      </c>
      <c r="E389" t="s">
        <v>30</v>
      </c>
    </row>
    <row r="390" spans="1:6">
      <c r="A390" s="18">
        <v>4.13</v>
      </c>
      <c r="B390" t="s">
        <v>296</v>
      </c>
      <c r="D390">
        <v>97.8</v>
      </c>
      <c r="E390" t="s">
        <v>29</v>
      </c>
      <c r="F390">
        <v>0</v>
      </c>
    </row>
    <row r="391" spans="1:6">
      <c r="A391" s="15"/>
      <c r="D391">
        <v>76.8</v>
      </c>
      <c r="E391" t="s">
        <v>30</v>
      </c>
    </row>
    <row r="392" spans="1:6">
      <c r="A392" s="19">
        <v>4.1310000000000002</v>
      </c>
      <c r="B392" t="s">
        <v>297</v>
      </c>
      <c r="E392" t="s">
        <v>30</v>
      </c>
      <c r="F392">
        <v>0</v>
      </c>
    </row>
    <row r="393" spans="1:6">
      <c r="A393" s="19">
        <v>4.1319999999999997</v>
      </c>
      <c r="B393" t="s">
        <v>298</v>
      </c>
      <c r="D393">
        <v>34.200000000000003</v>
      </c>
      <c r="E393" t="s">
        <v>29</v>
      </c>
      <c r="F393">
        <v>0</v>
      </c>
    </row>
    <row r="394" spans="1:6">
      <c r="A394" s="15"/>
      <c r="D394">
        <v>9.3000000000000007</v>
      </c>
      <c r="E394" t="s">
        <v>30</v>
      </c>
    </row>
    <row r="395" spans="1:6">
      <c r="A395" s="19">
        <v>4.133</v>
      </c>
      <c r="B395" t="s">
        <v>299</v>
      </c>
      <c r="D395">
        <v>63.6</v>
      </c>
      <c r="E395" t="s">
        <v>29</v>
      </c>
      <c r="F395">
        <v>0</v>
      </c>
    </row>
    <row r="396" spans="1:6">
      <c r="A396" s="15"/>
      <c r="D396">
        <v>17.3</v>
      </c>
      <c r="E396" t="s">
        <v>30</v>
      </c>
    </row>
    <row r="397" spans="1:6">
      <c r="A397" s="19">
        <v>4.1340000000000003</v>
      </c>
      <c r="B397" t="s">
        <v>78</v>
      </c>
      <c r="D397">
        <v>50.2</v>
      </c>
      <c r="E397" t="s">
        <v>30</v>
      </c>
      <c r="F397">
        <v>0</v>
      </c>
    </row>
    <row r="398" spans="1:6">
      <c r="A398" s="18">
        <v>4.1399999999999997</v>
      </c>
      <c r="B398" t="s">
        <v>300</v>
      </c>
      <c r="D398">
        <v>291.2</v>
      </c>
      <c r="E398" t="s">
        <v>29</v>
      </c>
      <c r="F398">
        <v>0</v>
      </c>
    </row>
    <row r="399" spans="1:6">
      <c r="A399" s="15"/>
      <c r="D399">
        <v>170.5</v>
      </c>
      <c r="E399" t="s">
        <v>30</v>
      </c>
    </row>
    <row r="400" spans="1:6">
      <c r="A400" s="19">
        <v>4.141</v>
      </c>
      <c r="B400" t="s">
        <v>297</v>
      </c>
      <c r="E400" t="s">
        <v>30</v>
      </c>
      <c r="F400">
        <v>0</v>
      </c>
    </row>
    <row r="401" spans="1:6">
      <c r="A401" s="19">
        <v>4.1420000000000003</v>
      </c>
      <c r="B401" t="s">
        <v>298</v>
      </c>
      <c r="D401">
        <v>145</v>
      </c>
      <c r="E401" t="s">
        <v>29</v>
      </c>
      <c r="F401">
        <v>0</v>
      </c>
    </row>
    <row r="402" spans="1:6">
      <c r="A402" s="15"/>
      <c r="D402">
        <v>41.4</v>
      </c>
      <c r="E402" t="s">
        <v>30</v>
      </c>
    </row>
    <row r="403" spans="1:6">
      <c r="A403" s="19">
        <v>4.1429999999999998</v>
      </c>
      <c r="B403" t="s">
        <v>299</v>
      </c>
      <c r="D403">
        <v>146.1</v>
      </c>
      <c r="E403" t="s">
        <v>29</v>
      </c>
      <c r="F403">
        <v>0</v>
      </c>
    </row>
    <row r="404" spans="1:6">
      <c r="A404" s="15"/>
      <c r="D404">
        <v>41.7</v>
      </c>
      <c r="E404" t="s">
        <v>30</v>
      </c>
    </row>
    <row r="405" spans="1:6">
      <c r="A405" s="19">
        <v>4.1440000000000001</v>
      </c>
      <c r="B405" t="s">
        <v>78</v>
      </c>
      <c r="D405">
        <v>87.3</v>
      </c>
      <c r="E405" t="s">
        <v>30</v>
      </c>
      <c r="F405">
        <v>0</v>
      </c>
    </row>
    <row r="406" spans="1:6">
      <c r="A406" s="18">
        <v>4.17</v>
      </c>
      <c r="B406" t="s">
        <v>319</v>
      </c>
      <c r="E406" t="s">
        <v>30</v>
      </c>
      <c r="F406">
        <v>0</v>
      </c>
    </row>
    <row r="407" spans="1:6">
      <c r="A407" s="17">
        <v>4.2</v>
      </c>
      <c r="B407" t="s">
        <v>320</v>
      </c>
      <c r="E407" t="s">
        <v>30</v>
      </c>
      <c r="F407">
        <v>0</v>
      </c>
    </row>
    <row r="408" spans="1:6">
      <c r="A408" s="18">
        <v>4.21</v>
      </c>
      <c r="B408" t="s">
        <v>301</v>
      </c>
      <c r="E408" t="s">
        <v>30</v>
      </c>
      <c r="F408">
        <v>0</v>
      </c>
    </row>
    <row r="409" spans="1:6">
      <c r="A409" s="19">
        <v>4.2100099999999996</v>
      </c>
      <c r="B409" t="s">
        <v>302</v>
      </c>
      <c r="E409" t="s">
        <v>30</v>
      </c>
      <c r="F409">
        <v>0</v>
      </c>
    </row>
    <row r="410" spans="1:6">
      <c r="A410" s="18">
        <v>4.22</v>
      </c>
      <c r="B410" t="s">
        <v>321</v>
      </c>
      <c r="E410" t="s">
        <v>30</v>
      </c>
      <c r="F410">
        <v>0</v>
      </c>
    </row>
    <row r="411" spans="1:6">
      <c r="A411" s="18">
        <v>4.2300000000000004</v>
      </c>
      <c r="B411" t="s">
        <v>303</v>
      </c>
      <c r="E411" t="s">
        <v>30</v>
      </c>
      <c r="F411">
        <v>0</v>
      </c>
    </row>
    <row r="412" spans="1:6">
      <c r="A412" s="18">
        <v>4.24</v>
      </c>
      <c r="B412" t="s">
        <v>304</v>
      </c>
      <c r="E412" t="s">
        <v>30</v>
      </c>
      <c r="F412">
        <v>0</v>
      </c>
    </row>
    <row r="413" spans="1:6">
      <c r="A413" s="17">
        <v>4.3</v>
      </c>
      <c r="B413" t="s">
        <v>305</v>
      </c>
      <c r="D413">
        <v>131.1</v>
      </c>
      <c r="E413" t="s">
        <v>29</v>
      </c>
      <c r="F413">
        <v>0</v>
      </c>
    </row>
    <row r="414" spans="1:6">
      <c r="A414" s="15"/>
      <c r="D414">
        <v>-337.3</v>
      </c>
      <c r="E414" t="s">
        <v>30</v>
      </c>
    </row>
    <row r="415" spans="1:6">
      <c r="A415" s="18">
        <v>4.3099999999999996</v>
      </c>
      <c r="B415" t="s">
        <v>322</v>
      </c>
      <c r="D415">
        <v>-809.9</v>
      </c>
      <c r="E415" t="s">
        <v>30</v>
      </c>
      <c r="F415">
        <v>0</v>
      </c>
    </row>
    <row r="416" spans="1:6">
      <c r="A416" s="18">
        <v>4.32</v>
      </c>
      <c r="B416" t="s">
        <v>306</v>
      </c>
      <c r="E416" t="s">
        <v>30</v>
      </c>
      <c r="F416">
        <v>0</v>
      </c>
    </row>
    <row r="417" spans="1:6">
      <c r="A417" s="19">
        <v>4.3209999999999997</v>
      </c>
      <c r="B417" t="s">
        <v>307</v>
      </c>
      <c r="E417" t="s">
        <v>30</v>
      </c>
      <c r="F417">
        <v>0</v>
      </c>
    </row>
    <row r="418" spans="1:6">
      <c r="A418" s="19">
        <v>4.3220000000000001</v>
      </c>
      <c r="B418" t="s">
        <v>308</v>
      </c>
      <c r="E418" t="s">
        <v>30</v>
      </c>
      <c r="F418">
        <v>0</v>
      </c>
    </row>
    <row r="419" spans="1:6">
      <c r="A419" s="18">
        <v>4.33</v>
      </c>
      <c r="B419" t="s">
        <v>262</v>
      </c>
      <c r="D419">
        <v>144.9</v>
      </c>
      <c r="E419" t="s">
        <v>30</v>
      </c>
      <c r="F419">
        <v>0</v>
      </c>
    </row>
    <row r="420" spans="1:6">
      <c r="A420" s="19">
        <v>4.3310000000000004</v>
      </c>
      <c r="B420" t="s">
        <v>309</v>
      </c>
      <c r="D420">
        <v>39.9</v>
      </c>
      <c r="E420" t="s">
        <v>30</v>
      </c>
      <c r="F420">
        <v>0</v>
      </c>
    </row>
    <row r="421" spans="1:6">
      <c r="A421" s="20">
        <v>4.3311000000000002</v>
      </c>
      <c r="B421" t="s">
        <v>323</v>
      </c>
      <c r="E421" t="s">
        <v>30</v>
      </c>
      <c r="F421">
        <v>0</v>
      </c>
    </row>
    <row r="422" spans="1:6">
      <c r="A422" s="20">
        <v>4.3312999999999997</v>
      </c>
      <c r="B422" t="s">
        <v>310</v>
      </c>
      <c r="E422" t="s">
        <v>30</v>
      </c>
      <c r="F422">
        <v>0</v>
      </c>
    </row>
    <row r="423" spans="1:6">
      <c r="A423" s="20">
        <v>4.3314000000000004</v>
      </c>
      <c r="B423" t="s">
        <v>311</v>
      </c>
      <c r="D423">
        <v>39.9</v>
      </c>
      <c r="E423" t="s">
        <v>30</v>
      </c>
      <c r="F423">
        <v>0</v>
      </c>
    </row>
    <row r="424" spans="1:6">
      <c r="A424" s="19">
        <v>4.3319999999999999</v>
      </c>
      <c r="B424" t="s">
        <v>312</v>
      </c>
      <c r="D424">
        <v>86</v>
      </c>
      <c r="E424" t="s">
        <v>30</v>
      </c>
      <c r="F424">
        <v>0</v>
      </c>
    </row>
    <row r="425" spans="1:6">
      <c r="A425" s="19">
        <v>4.3339999999999996</v>
      </c>
      <c r="B425" t="s">
        <v>313</v>
      </c>
      <c r="D425">
        <v>19</v>
      </c>
      <c r="E425" t="s">
        <v>30</v>
      </c>
      <c r="F425">
        <v>0</v>
      </c>
    </row>
    <row r="426" spans="1:6">
      <c r="A426" s="18">
        <v>4.34</v>
      </c>
      <c r="B426" t="s">
        <v>324</v>
      </c>
      <c r="D426">
        <v>27.2</v>
      </c>
      <c r="E426" t="s">
        <v>30</v>
      </c>
      <c r="F426">
        <v>0</v>
      </c>
    </row>
    <row r="427" spans="1:6">
      <c r="A427" s="19">
        <v>4.3410000000000002</v>
      </c>
      <c r="B427" t="s">
        <v>314</v>
      </c>
      <c r="D427">
        <v>18.100000000000001</v>
      </c>
      <c r="E427" t="s">
        <v>30</v>
      </c>
      <c r="F427">
        <v>0</v>
      </c>
    </row>
    <row r="428" spans="1:6">
      <c r="A428" s="19">
        <v>4.3419999999999996</v>
      </c>
      <c r="B428" t="s">
        <v>315</v>
      </c>
      <c r="D428">
        <v>9.1</v>
      </c>
      <c r="E428" t="s">
        <v>30</v>
      </c>
      <c r="F428">
        <v>0</v>
      </c>
    </row>
    <row r="429" spans="1:6">
      <c r="A429" s="18">
        <v>4.3499999999999996</v>
      </c>
      <c r="B429" t="s">
        <v>316</v>
      </c>
      <c r="D429">
        <v>37.700000000000003</v>
      </c>
      <c r="E429" t="s">
        <v>30</v>
      </c>
      <c r="F429">
        <v>0</v>
      </c>
    </row>
    <row r="430" spans="1:6">
      <c r="A430" s="18">
        <v>4.3600000000000003</v>
      </c>
      <c r="B430" t="s">
        <v>317</v>
      </c>
      <c r="D430">
        <v>131.1</v>
      </c>
      <c r="E430" t="s">
        <v>29</v>
      </c>
      <c r="F430">
        <v>0</v>
      </c>
    </row>
    <row r="431" spans="1:6">
      <c r="A431" s="13"/>
      <c r="D431">
        <v>262.60000000000002</v>
      </c>
      <c r="E431" t="s">
        <v>30</v>
      </c>
    </row>
    <row r="432" spans="1:6">
      <c r="A432" s="16"/>
    </row>
    <row r="433" spans="1:3">
      <c r="A433" s="13" t="s">
        <v>0</v>
      </c>
    </row>
    <row r="434" spans="1:3">
      <c r="A434" s="13" t="s">
        <v>1</v>
      </c>
    </row>
    <row r="435" spans="1:3">
      <c r="A435" s="14"/>
    </row>
    <row r="436" spans="1:3">
      <c r="A436" s="15" t="s">
        <v>23</v>
      </c>
      <c r="B436" t="s">
        <v>24</v>
      </c>
      <c r="C436" t="s">
        <v>25</v>
      </c>
    </row>
    <row r="437" spans="1:3">
      <c r="A437" s="15">
        <v>1.3813</v>
      </c>
      <c r="B437" t="s">
        <v>85</v>
      </c>
      <c r="C437">
        <v>212.6</v>
      </c>
    </row>
    <row r="438" spans="1:3">
      <c r="A438" s="15">
        <v>3.9110100000000001</v>
      </c>
      <c r="B438" t="s">
        <v>282</v>
      </c>
      <c r="C438">
        <v>1709.8</v>
      </c>
    </row>
    <row r="439" spans="1:3">
      <c r="A439" s="15">
        <v>3.9110399999999998</v>
      </c>
      <c r="B439" t="s">
        <v>283</v>
      </c>
      <c r="C439">
        <v>471.8</v>
      </c>
    </row>
    <row r="440" spans="1:3">
      <c r="A440" s="15">
        <v>3.9140000000000001</v>
      </c>
      <c r="B440" t="s">
        <v>284</v>
      </c>
    </row>
    <row r="441" spans="1:3">
      <c r="A441" s="15">
        <v>3.92</v>
      </c>
      <c r="B441" t="s">
        <v>285</v>
      </c>
    </row>
    <row r="442" spans="1:3">
      <c r="A442" s="34">
        <v>3.93</v>
      </c>
      <c r="B442" s="33" t="s">
        <v>286</v>
      </c>
      <c r="C442" s="33">
        <v>60.2</v>
      </c>
    </row>
    <row r="443" spans="1:3">
      <c r="A443" s="35"/>
      <c r="B443" s="27" t="s">
        <v>325</v>
      </c>
      <c r="C443" s="27"/>
    </row>
    <row r="444" spans="1:3">
      <c r="A444" s="15"/>
      <c r="B444" t="s">
        <v>326</v>
      </c>
      <c r="C444">
        <v>2454.6</v>
      </c>
    </row>
    <row r="445" spans="1:3">
      <c r="A445" s="14"/>
    </row>
    <row r="446" spans="1:3">
      <c r="A446" s="13" t="s">
        <v>2</v>
      </c>
    </row>
    <row r="447" spans="1:3">
      <c r="A447" s="13" t="s">
        <v>3</v>
      </c>
    </row>
    <row r="448" spans="1:3">
      <c r="A448" s="13" t="s">
        <v>4</v>
      </c>
    </row>
    <row r="449" spans="1:3">
      <c r="A449" s="14"/>
    </row>
    <row r="450" spans="1:3">
      <c r="A450" s="13" t="s">
        <v>5</v>
      </c>
    </row>
    <row r="451" spans="1:3">
      <c r="A451" s="13" t="s">
        <v>6</v>
      </c>
    </row>
    <row r="452" spans="1:3">
      <c r="A452" s="13" t="s">
        <v>7</v>
      </c>
    </row>
    <row r="453" spans="1:3">
      <c r="A453" s="14"/>
    </row>
    <row r="454" spans="1:3">
      <c r="A454" s="1" t="s">
        <v>23</v>
      </c>
      <c r="B454" t="s">
        <v>24</v>
      </c>
      <c r="C454" t="s">
        <v>25</v>
      </c>
    </row>
    <row r="455" spans="1:3">
      <c r="A455" s="15">
        <v>1.3813</v>
      </c>
      <c r="B455" t="s">
        <v>85</v>
      </c>
      <c r="C455">
        <v>212.6</v>
      </c>
    </row>
    <row r="456" spans="1:3">
      <c r="A456" s="15">
        <v>3.9110100000000001</v>
      </c>
      <c r="B456" t="s">
        <v>282</v>
      </c>
      <c r="C456">
        <v>1709.8</v>
      </c>
    </row>
    <row r="457" spans="1:3">
      <c r="A457" s="15">
        <v>3.9110399999999998</v>
      </c>
      <c r="B457" t="s">
        <v>283</v>
      </c>
      <c r="C457">
        <v>471.8</v>
      </c>
    </row>
    <row r="458" spans="1:3">
      <c r="A458" s="15">
        <v>3.9140000000000001</v>
      </c>
      <c r="B458" t="s">
        <v>284</v>
      </c>
    </row>
    <row r="459" spans="1:3">
      <c r="A459" s="15">
        <v>3.93</v>
      </c>
      <c r="B459" t="s">
        <v>286</v>
      </c>
      <c r="C459">
        <v>60.2</v>
      </c>
    </row>
    <row r="460" spans="1:3">
      <c r="A460" s="15">
        <v>3.95</v>
      </c>
      <c r="B460" t="s">
        <v>290</v>
      </c>
      <c r="C460">
        <v>338.7</v>
      </c>
    </row>
    <row r="461" spans="1:3">
      <c r="A461" s="36"/>
      <c r="B461" s="27" t="s">
        <v>327</v>
      </c>
      <c r="C461" s="27"/>
    </row>
    <row r="462" spans="1:3">
      <c r="B462" s="13" t="s">
        <v>328</v>
      </c>
      <c r="C462">
        <v>2793.3</v>
      </c>
    </row>
    <row r="463" spans="1:3">
      <c r="A463" s="14"/>
    </row>
    <row r="464" spans="1:3">
      <c r="A464" s="13" t="s">
        <v>8</v>
      </c>
    </row>
    <row r="465" spans="1:1">
      <c r="A465" s="13" t="s">
        <v>9</v>
      </c>
    </row>
    <row r="466" spans="1:1">
      <c r="A466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Areas</vt:lpstr>
      <vt:lpstr>Flt III</vt:lpstr>
      <vt:lpstr>Comp</vt:lpstr>
      <vt:lpstr>Flt IIa</vt:lpstr>
      <vt:lpstr>Blk 1</vt:lpstr>
      <vt:lpstr>Future</vt:lpstr>
      <vt:lpstr>'Flt III'!Print_Titles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Naughton, Patrick</dc:creator>
  <cp:lastModifiedBy>Naughton, Patrick</cp:lastModifiedBy>
  <dcterms:created xsi:type="dcterms:W3CDTF">2020-04-27T15:48:25Z</dcterms:created>
  <dcterms:modified xsi:type="dcterms:W3CDTF">2020-07-27T16:14:09Z</dcterms:modified>
</cp:coreProperties>
</file>